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jesus.garcia\Documents\JESUS GARCIA\2025\ICAI 2025\"/>
    </mc:Choice>
  </mc:AlternateContent>
  <xr:revisionPtr revIDLastSave="0" documentId="8_{2371CEEF-C4F6-4219-994C-C55B9C3C5BB8}" xr6:coauthVersionLast="47" xr6:coauthVersionMax="47" xr10:uidLastSave="{00000000-0000-0000-0000-000000000000}"/>
  <bookViews>
    <workbookView xWindow="-108" yWindow="-108" windowWidth="23256" windowHeight="12576" firstSheet="1" activeTab="1" xr2:uid="{00000000-000D-0000-FFFF-FFFF00000000}"/>
  </bookViews>
  <sheets>
    <sheet name="4o. TRIMESTRE" sheetId="1" state="hidden" r:id="rId1"/>
    <sheet name="4o. TRIMESTRE 2025" sheetId="2" r:id="rId2"/>
    <sheet name="2o TRIMESTRE (TODAS)" sheetId="3" state="hidden" r:id="rId3"/>
  </sheets>
  <definedNames>
    <definedName name="_xlnm.Print_Area" localSheetId="2">'2o TRIMESTRE (TODAS)'!$B$1:$H$36</definedName>
    <definedName name="_xlnm.Print_Area" localSheetId="0">'4o. TRIMESTRE'!$A$1:$G$42</definedName>
    <definedName name="_xlnm.Print_Area" localSheetId="1">'4o. TRIMESTRE 2025'!$B$1:$H$41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2" l="1"/>
  <c r="D35" i="2"/>
  <c r="E35" i="2"/>
  <c r="C35" i="2"/>
  <c r="G16" i="2"/>
  <c r="G24" i="2"/>
  <c r="G25" i="2"/>
  <c r="G34" i="2"/>
  <c r="G23" i="2"/>
  <c r="G20" i="2"/>
  <c r="G35" i="2" l="1"/>
  <c r="F22" i="2"/>
  <c r="F20" i="2"/>
  <c r="F35" i="2" s="1"/>
  <c r="F15" i="2"/>
  <c r="F7" i="2"/>
  <c r="E15" i="2" l="1"/>
  <c r="E13" i="2"/>
  <c r="E14" i="2"/>
  <c r="E19" i="2"/>
  <c r="E16" i="2"/>
  <c r="E17" i="2" l="1"/>
  <c r="D11" i="2" l="1"/>
  <c r="D12" i="2"/>
  <c r="D9" i="2"/>
  <c r="C36" i="2" l="1"/>
  <c r="G26" i="2" l="1"/>
  <c r="C36" i="3" l="1"/>
  <c r="G30" i="3"/>
  <c r="G34" i="3" s="1"/>
  <c r="F30" i="3"/>
  <c r="F34" i="3" s="1"/>
  <c r="D30" i="3"/>
  <c r="D34" i="3" s="1"/>
  <c r="C30" i="3"/>
  <c r="C33" i="3" s="1"/>
  <c r="E28" i="3"/>
  <c r="E21" i="3"/>
  <c r="E30" i="3" s="1"/>
  <c r="G11" i="3"/>
  <c r="F11" i="3"/>
  <c r="E11" i="3"/>
  <c r="D11" i="3"/>
  <c r="C11" i="3"/>
  <c r="E34" i="3" l="1"/>
  <c r="C12" i="3"/>
  <c r="C31" i="3"/>
  <c r="C34" i="3" s="1"/>
  <c r="D26" i="2" l="1"/>
  <c r="E26" i="2"/>
  <c r="F26" i="2"/>
  <c r="F39" i="2" s="1"/>
  <c r="C38" i="2"/>
  <c r="C27" i="2" l="1"/>
  <c r="C39" i="2" s="1"/>
  <c r="C41" i="2"/>
  <c r="D39" i="2" l="1"/>
  <c r="E39" i="2"/>
  <c r="G39" i="2"/>
  <c r="F33" i="1" l="1"/>
  <c r="F35" i="1"/>
  <c r="F30" i="1"/>
  <c r="F26" i="1"/>
  <c r="F29" i="1"/>
  <c r="F34" i="1"/>
  <c r="F31" i="1"/>
  <c r="F8" i="1" l="1"/>
  <c r="B8" i="1" l="1"/>
  <c r="B7" i="1" l="1"/>
  <c r="B18" i="1" s="1"/>
  <c r="B27" i="1"/>
  <c r="B36" i="1" s="1"/>
  <c r="B29" i="1"/>
  <c r="C36" i="1" l="1"/>
  <c r="D36" i="1"/>
  <c r="E36" i="1"/>
  <c r="F36" i="1"/>
  <c r="B37" i="1" l="1"/>
  <c r="E18" i="1" l="1"/>
  <c r="B42" i="1" l="1"/>
  <c r="B39" i="1" l="1"/>
  <c r="C18" i="1"/>
  <c r="C40" i="1" l="1"/>
  <c r="D18" i="1"/>
  <c r="F18" i="1"/>
  <c r="B19" i="1" l="1"/>
  <c r="B40" i="1" s="1"/>
  <c r="F40" i="1" l="1"/>
  <c r="D40" i="1" l="1"/>
  <c r="E40" i="1"/>
</calcChain>
</file>

<file path=xl/sharedStrings.xml><?xml version="1.0" encoding="utf-8"?>
<sst xmlns="http://schemas.openxmlformats.org/spreadsheetml/2006/main" count="235" uniqueCount="140">
  <si>
    <t>DESCRIPCION DE LOS TRABAJOS</t>
  </si>
  <si>
    <t>CONTRATO MAS CONVENIO</t>
  </si>
  <si>
    <t>2DO. TRIMESTRE</t>
  </si>
  <si>
    <t>1ER. TRIMESTRE</t>
  </si>
  <si>
    <t>3ER. TRIMESTRE</t>
  </si>
  <si>
    <t>4TO. TRIMESTRE</t>
  </si>
  <si>
    <t>STATUS</t>
  </si>
  <si>
    <t>CONTRATADO</t>
  </si>
  <si>
    <t>EJECUTADO</t>
  </si>
  <si>
    <t>OBRAS TERMINADAS</t>
  </si>
  <si>
    <t>OBRAS EN PROCESO</t>
  </si>
  <si>
    <t>PROCESO</t>
  </si>
  <si>
    <t>PAGOS POR TRIMESTRES POR FACTIBILIDADES Y/O DERECHOS DE INTERCONEXION</t>
  </si>
  <si>
    <t>SUMINISTRO Y REPOSICIÓN DE 10,000 M2 DE PAVIMENTO ASFÁLTICO EN DIVERSOS SECTORES DE LAS CIUDADES: MONCLOVA Y FRONTERA, COAHUILA DE ZARAGOZA.</t>
  </si>
  <si>
    <t>TERMINADA</t>
  </si>
  <si>
    <t>PERFORACIÓN DE POZO PROFUNDO QUE SE ENCUENTRA CERCANO AL POZO CIENEGUILLAS EN MONCLOVA, COAHUILA DE ZARAGOZA.</t>
  </si>
  <si>
    <t>19-20-010</t>
  </si>
  <si>
    <t>19-10-109</t>
  </si>
  <si>
    <t>CONSTRUCCIÓN DE EDIFICIO PARA CORPORATIVO DE SIMAS UBICADO EN LA COLONIA OBRERA SUR 2 do. SECTOR EN MONCLOVA, COAHUILA.</t>
  </si>
  <si>
    <t>DE ACUERDO AL ARTICULO 63 DE LA LEY DE AGUAS PARA LOS MUNICIPIO DEL ESTADO DE COAHUILA DE ZARAGOZA, SE PUBLICA LAS INVERSIONES QUE SE REALIZAN CON LOS INGRESOS POR DERECHOS DE FACTIBILIDADES Y/O INTERCONEXION EN EL EJERCICIO 2020</t>
  </si>
  <si>
    <t>TOTAL CONTRATADO EN EL EJERCICIO 2020</t>
  </si>
  <si>
    <t>TOTAL EJECUTADO EN EL EJERCICIO 2020</t>
  </si>
  <si>
    <t>19-10-106</t>
  </si>
  <si>
    <t>19-10-107</t>
  </si>
  <si>
    <t>FABRICACIÓN DE TANQUE DE 3,200 M³ DE CAPACIDAD DE ALMACENAMIENTO DE AGUA EN COLONIA GUADALUPE DE LA CIUDAD DE MONCLOVA, COAHUILA DE ZARAGOZA</t>
  </si>
  <si>
    <t>19-10-111</t>
  </si>
  <si>
    <t>DESMONTAJE Y CAMBIO DE LOCACIÓN DE TANQUE LA BARTOLA UBICADO EN LA COLONIA GUADALUPE DE LA CIUDAD DE MONCLOVA, COAHUILA DE ZARAGOZA.</t>
  </si>
  <si>
    <t>19-10-114</t>
  </si>
  <si>
    <t>INVERSION 2020</t>
  </si>
  <si>
    <t>CONSTRUCCIÓN DE MURO DE CONTENCIÓN EN AREA DE TANQUE LA BARTOLA UBICADO EN LA COLONIA GUADALUPE EN LA CIUDAD DE MONCLOVA, COAHUILA DE ZARAGOZA.</t>
  </si>
  <si>
    <t>19-10-115</t>
  </si>
  <si>
    <t>REPOSICIÓN DE SUBCOLECTOR, CONSTRUCCIÓN DE LÍNEA MADRINA Y 43 DESCARGAS EN CALLE OAXACA Y LA CRUZ ENTRE PRIV. SONORA Y DE LA CRUZ DE LA COL. LA SIERRITA EN LA CIUDAD DE FRONTERA, COAHUILA DE ZARAGOZA.</t>
  </si>
  <si>
    <t>LO-805018978-E1-2019</t>
  </si>
  <si>
    <t>LO-805018978-E2-2019</t>
  </si>
  <si>
    <t>ELABORACIÓN DE INGENIERÍA DE DETALLE PARA PLANTA DE TRATAMIENTO DE AGUAS NEGRAS, ZONA NORTE DE MONCLOVA, COAHUILA DE ZARAGOZA.</t>
  </si>
  <si>
    <t>REPOSICIÓN DE COLECTOR, ATARJEA Y 113 DESCARGAS EN LA ZONA URBANA DE MONCLOVA Y FRONTERA, COAHUILA DE ZARAGOZA.</t>
  </si>
  <si>
    <t>20-10-101</t>
  </si>
  <si>
    <t>20-10-103</t>
  </si>
  <si>
    <t>CONSTRUCCIÓN DE BARDA PERIMETRAL EN POZO CIENEGUILLAS UBICADO EN LA COLONIA 288 EN LA CIUDAD DE MONCLOVA, COAHUILA DE ZARAGOZA.</t>
  </si>
  <si>
    <t>20-10-105</t>
  </si>
  <si>
    <t>PRUEBAS A TERRACERÍAS Y PAVIMENTOS EN LAS CIUDADES DE MONCLOVA Y FRONTERA, COAHUILA DE ZARAGOZA.</t>
  </si>
  <si>
    <t>20-10-107</t>
  </si>
  <si>
    <t>CONSTRUCCIÓN  DE 839.00 M.L. DE LÍNEA DE 10” DEL POZO CIENEGUILLAS AL TANQUE “LOMA ALTA” UBICADOS EN LA CIUDAD DE MONCLOVA, COAHUILA DE ZARAGOZA.</t>
  </si>
  <si>
    <t>20-20-001</t>
  </si>
  <si>
    <t>CONSTRUCCIÓN  DE INFRAESTRUCTURA PARA EL FUNCIONAMIENTO DEL POZO CIENEGUILLAS 2 LOCALIZADO A UN COSTADO DE LA AV. LAS TORRES EN LA CIUDAD DE MONCLOVA, COAHUILA DE ZARAGOZA.</t>
  </si>
  <si>
    <t>20-20-002</t>
  </si>
  <si>
    <t>INSTALACIÓN DE 5,000 (CINCO MIL) MEDIDORES EN SECTORES COMERCIALES 8, AL 12, EJIDO LA CRUZ Y 8 DE ENERO EN MONCLOVA Y FRONTERA, COAHUILA DE ZARAGOZA.</t>
  </si>
  <si>
    <t>20-20-004</t>
  </si>
  <si>
    <t>REPOSICIÓN Y REUBICACIÓN DE LINEA DE AGUA, ATARJEA, 17 TOMAS Y 17 DESCARGAS DOMICILIARIAS EN AV. EL POTRERO ENTRE 5 DE FEBRERO Y MADRID DE LA COL. LAS FLORES EN LA CIUDAD DE MONCLOVA, COAHUILA DE ZARAGOZA.</t>
  </si>
  <si>
    <t>20-20-005</t>
  </si>
  <si>
    <t>REPOSICIÓN Y REUBICACIÓN DE LINEA DE AGUA, ATARJEA, 13 TOMAS Y 36 DESCARGAS DOMICILIARIAS EN CALLES MADRID ENTRE AV. EL POTRERO Y AV. REVOLUCIÓN MEXICANA Y EN CALLE CAMELIA ENTRE MADRID Y AV. REVOLUCIÓN MEXICANA DE LA COL. LAS FLORES EN LA CIUDAD DE MONCLOVA, COAHUILA DE ZARAGOZA.</t>
  </si>
  <si>
    <t>20-20-006</t>
  </si>
  <si>
    <t>SUMINISTRO DE PAVIMENTO ASFÁLTICO EN DIVERSAS CALLES DE LA CIUDAD DE MONCLOVA COAHUILA</t>
  </si>
  <si>
    <t>20-10-109</t>
  </si>
  <si>
    <t>20-10-110</t>
  </si>
  <si>
    <t>CONSTRUCCIÓN DE PAVIMENTO Y/O BANQUETA DE CONCRETO, PARA DIFERENTES PUNTOS DE LAS CIUDADES: MONCLOVA Y FRONTERA, COAHUILA DE ZARAGOZA</t>
  </si>
  <si>
    <t>CODIGO DE CLASIFICACIÓN</t>
  </si>
  <si>
    <t>DE ACUERDO AL ARTICULO 63 DE LA LEY DE AGUAS PARA LOS MUNICIPIO DEL ESTADO DE COAHUILA DE ZARAGOZA, SE PUBLICA LAS INVERSIONES QUE SE REALIZAN CON LOS INGRESOS POR DERECHOS DE FACTIBILIDADES Y/O INTERCONEXION EN EL EJERCICIO 2022</t>
  </si>
  <si>
    <t>TOTAL CONTRATADO EN EL EJERCICIO 2022</t>
  </si>
  <si>
    <t>TOTAL EJECUTADO EN EL EJERCICIO 2022</t>
  </si>
  <si>
    <t>INVERSION 2022</t>
  </si>
  <si>
    <t xml:space="preserve">REPOSICION Y CAMBIO DE DIAMETRO DE 494.30 M.L. DE TUBERIA PVC DE 14" EN BLVD. HAROLD R. PAPE ENTRE AV. 2 Y PUENTE DE AHMSA A LA ALTURA DE LA COL. OBRERA NORTE DE LA CIUDAD DE MONCLOVA, COAHUILA DE ZARAGOZA
</t>
  </si>
  <si>
    <t>22-20-002</t>
  </si>
  <si>
    <t>CONSTRUCCIÓN DE 30.00 M.L. DE GARZA DE 16” DE DIÁMETRO CON TUBERÍA DE ACERO, EN CRUCE DEL RIO MONCLOVA A LA ALTURA DE LA EMPRESA REBASA EN LA CIUDAD DE MONCLOVA, COAHUILA DE ZARAGOZA.</t>
  </si>
  <si>
    <t>22-20-003</t>
  </si>
  <si>
    <t>REPOSICIÓN DE 121.00 M.L. DE RED DE AGUA DE 4” DE DIÁMETRO, EN CALLE PRESIDENTE CARRANZA ENTRE CALLES 5 DE MAYO Y DE LA FUENTE EN LA ZONA CENTRO DE CIUDAD FRONTERA, COAHUILA DE ZARAGOZA.</t>
  </si>
  <si>
    <t>22-20-004</t>
  </si>
  <si>
    <t>22-20-005</t>
  </si>
  <si>
    <t>22-20-006</t>
  </si>
  <si>
    <t>22-20-007</t>
  </si>
  <si>
    <t>22-20-008</t>
  </si>
  <si>
    <t>22-20-009</t>
  </si>
  <si>
    <t>22-20-010</t>
  </si>
  <si>
    <t>REPOSICIÓN DE 655.50 M.L. DE RED DE AGUA DE 6” DE DIÁMETRO, EN CALLE HUEMAC ENTRE CUAUHTEMOC Y TAVATZIN DE LA COL. ANAHUAC EN LA CIUDAD DE MONCLOVA, COAHUILA DE ZARAGOZA.</t>
  </si>
  <si>
    <t>SUMINISTRO Y APLICACIÓN DE RECUBRIMIENTO IMPERMEABLE EN EL INTERIOR DE PILA SANTA EULALIA UBICADA EN LA CIUDAD DE MONCLOVA, COAHUILA DE ZARAGOZA.</t>
  </si>
  <si>
    <t>CONSTRUCCIÓN DE INFRAESTRUCTURA Y ACONDICIONAMIENTO PARA FUNCIONAMIENTO DE COMUNICACIÓN, SEGURIDAD Y CONTROL EN PILA GUERRERO, UBICADA EN LA CIUDAD DE MONCLOVA, COAHUILA DE ZARAGOZA.</t>
  </si>
  <si>
    <t>REPOSICION DE SUBCOLECTOR, ATARJEA Y DESCARGAS DOMICILIARIAS (MANO DE OBRA) EN COLONIA LA LOMA DE LA CIUDAD DE MONCLOVA, COAHUILA DE ZARAGOZA.</t>
  </si>
  <si>
    <t>CONSTRUCCIÓN DE CASETA CON EQUIPO DE BOMBEO, CON SISTEMA DE ARRANQUE Y PARO AUTOMATIZADO EN CALLE JESUS MUÑOZ CON SAN MIGUEL EN COLONIA EL PUEBLO DE LA CIUDAD DE MONCLOVA, COAHUILA DE ZARAGOZA.</t>
  </si>
  <si>
    <t>ALIMENTACIÓN ELÉCTRICA SUBTERRANEA DE POZO TORRES A TANQUE TORRES UBICADOS EN LA CIUDAD DE MONCLOVA, COAHUILA DE ZARAGOZA.</t>
  </si>
  <si>
    <t>PRUEBAS A TERRACERÍAS Y PAVIMENTOS EN LAS CIUDADES DE MONCLOVA Y FRONTERA, COAHUILA DE ZARAGOZA</t>
  </si>
  <si>
    <t>22-10-104</t>
  </si>
  <si>
    <t>22-10-105</t>
  </si>
  <si>
    <t>REPOSICION DE 205 TOMAS DOMICILIARIAS EN COLONIA JARDINES AEROPUERTO DE LA CIUDAD DE FRONTERA, COAHUILA DE ZARAGOZA</t>
  </si>
  <si>
    <t>4C.3.2.2022.2</t>
  </si>
  <si>
    <t>4C.3.2.2022.3</t>
  </si>
  <si>
    <t>4C.3.2.2022.4</t>
  </si>
  <si>
    <t>4C.3.2.2022.5</t>
  </si>
  <si>
    <t>4C.3.2.2022.6</t>
  </si>
  <si>
    <t>4C.3.2.2022.7</t>
  </si>
  <si>
    <t>4C.3.2.2022.8</t>
  </si>
  <si>
    <t>4C.3.2.2022.9</t>
  </si>
  <si>
    <t>4C.3.2.2022.10</t>
  </si>
  <si>
    <t>4C.3.2.2022.11</t>
  </si>
  <si>
    <t>4C.3.2.2022.12</t>
  </si>
  <si>
    <t>REHABILITACIÓN DE POZO TORRES 2, TORRES 3, CARNERO, VIBORILLAS 5 Y POZO 5A UBICADOS EN LAS CIUDADES MONCLOVA Y FRONTERA, COAHUILA DE ZARAGOZA</t>
  </si>
  <si>
    <t>4C.3.2.2024.06</t>
  </si>
  <si>
    <t>4C.3.2.2024.07</t>
  </si>
  <si>
    <t>CONSTRUCCIÓN DE 679 METROS DE EMISOR A LA ALTURA DE LA COL. VILLAS DEL NORTE AL NORTE DE LA CIUDAD DE MONCLOVA, COAHUILA DE ZARAGOZA</t>
  </si>
  <si>
    <t>INVERSION 2025</t>
  </si>
  <si>
    <t>DE ACUERDO AL ARTICULO 63 DE LA LEY DE AGUAS PARA LOS MUNICIPIO DEL ESTADO DE COAHUILA DE ZARAGOZA, SE PUBLICA LAS INVERSIONES QUE SE REALIZAN CON LOS INGRESOS POR DERECHOS DE FACTIBILIDADES Y/O INTERCONEXION EN EL EJERCICIO 2025</t>
  </si>
  <si>
    <t>REPOSICIÓN DE COLECTOR EN BLVD. HAROLD R. PAPE Y CALLE LUIS DE CERVANTES DE LA COL. ASTURIAS EN LA CIUDAD DE MONCLOVA, COAHUILA DE ZARAGOZA</t>
  </si>
  <si>
    <t>CONSTRUCCION DE BARDA PERIMETRAL EN PILA LOMA ALTA UBICADA EN MONCLOVA</t>
  </si>
  <si>
    <t>REPOSICIÓN Y CAMBIO DE DIÁMETRO EN CARR. 57 ENTRE AVE. 2 Y AVE. 4 COL. OBRERA SUR EN LA CIUDAD DE MONCLOVA, COAHUILA DE ZARAGOZA”.</t>
  </si>
  <si>
    <t>REPOSICIÓN Y CAMBIO DE DIÁMETRO DE 495 M.L. DE RED DE 4” Y TOMAS DOMICILIARIAS EN CALLE EMILIANO ZAPATA ENTRE BLVD. MIRAVALLE Y CALLE LUCIO BLANCO DE LA COL. CAÑADA NORTE EN LA CIUDAD DE MONCLOVA, COAHUILA DE ZARAGOZA</t>
  </si>
  <si>
    <t>REPOSICIÓN DE ATARJEA, SUBCOLECTOR Y COLECTOR EN LA ZONA URBANA DE MONCLOVA, COAHUILA.</t>
  </si>
  <si>
    <t>4C.3.2.2024.08</t>
  </si>
  <si>
    <t>4C.3.2.2024.09</t>
  </si>
  <si>
    <t>4C.3.2.2024.10</t>
  </si>
  <si>
    <t>4C.3.2.2025.01</t>
  </si>
  <si>
    <t>4C.3.2.2024.11</t>
  </si>
  <si>
    <t>TOTAL CONTRATADO EN EL EJERCICIO 2025</t>
  </si>
  <si>
    <t>TOTAL EJECUTADO EN EL EJERCICIO 2025</t>
  </si>
  <si>
    <t>REPOSICIÓN DE ATARJEA, SUBCOLECTOR Y COLECTOR EN LA ZONA URBANA DE FRONTERA, COAHUILA.</t>
  </si>
  <si>
    <t>4C.3.2.2025.02</t>
  </si>
  <si>
    <t>4C.3.2.2025.03</t>
  </si>
  <si>
    <t>4C.3.2.2025.04</t>
  </si>
  <si>
    <t>4C.3.2.2025.05</t>
  </si>
  <si>
    <t>4C.3.2.2025.06</t>
  </si>
  <si>
    <t>REPOSICIÓN DE 475 M.L. DE RED DE AGUA DE 4” Y 74 TOMAS DOMICILIARIAS EN CALLE GERANIO ENTRE DURANGO Y ARROYO EN LA COLONIA BORJA EN CIUDAD DE FRONTERA, COAHUILA DE ZARAGOZA</t>
  </si>
  <si>
    <t>REPOSICIÓN DE 162.30 M.L. DE RED DE AGUA DE 4” Y 23 TOMAS DOMICILIARIAS EN CALLE 14 ENTRE CALLES 9 Y 11 EN LA COLONIA HIPÓDROMO EN LA CIUDAD DE MONCLOVA, COAHUILA DE ZARAGOZA</t>
  </si>
  <si>
    <t>SUMINISTRO Y REPOSICIÓN DE 6,000 M2. DE PAVIMENTO ASFALTICO EN DIVERSOS SECTORES DE
LA CIUDAD DE FRONTERA, COAHUILA DE ZARAGOZA</t>
  </si>
  <si>
    <t>REPOSICIÓN DE 168.00 M.L. DE RED DE AGUA DE 12” EN CALLE GUERRERO ENTRE ABASOLO Y OCAMPO, REPOSICIÓN DE 480 M.L. DE RED DE AGUA DE 4” EN CALLE V. CARRANZA ENTRE JESUS SILVA Y ZARAGOZA DE LA ZONA CENTRO DE LA CIUDAD DE MONCLOVA, COAHUILA DE ZARAGOZA</t>
  </si>
  <si>
    <t>REPOSICIÓN DE 705.60 M.L. DE RED DE AGUA DE 4” Y 91 TOMAS DOMICILIARIAS EN CALLE AMADO NERVO ENTRE MANUEL M. PONCE Y YOLAR, CALLES YOLAR Y JUVENTINO ROSAS ENTRE DEL PASO Y COAHUILA DE LA COL. 1° DE MAYO.  EN LA CIUDAD DE MONCLOVA, COAHUILA DE ZARAGOZA</t>
  </si>
  <si>
    <t>4C.3.2.2025.07</t>
  </si>
  <si>
    <t>4C.3.2.2025.08</t>
  </si>
  <si>
    <t>4C.3.2.2025.09</t>
  </si>
  <si>
    <t>4C.3.2.2025.10</t>
  </si>
  <si>
    <t>4C.3.2.2025.11</t>
  </si>
  <si>
    <t>REPOSICIÓN DE 172.90 M.L. DE RED DE AGUA DE 4” Y 14 TOMAS DOMICILIARIAS EN CALLE SINALOA ENTRE CALLES ALMADEN Y V. GUERRERO EN LA COLONIA BELLAVISTA EN LA CIUDAD DE FRONTERA, COAHUILA DE ZARAGOZA.</t>
  </si>
  <si>
    <t>REPOSICIÓN DE 42.00 M.L. DE LÍNEA DE AGUA DE 6” EN EL LIBRAMIENTO CARLOS SALINAS DE GORTARI EN LA ZONA INDUSTRIAL DE LA CIUDAD DE FRONTERA, COAHUILA DE ZARAGOZA.</t>
  </si>
  <si>
    <t>REPOSICIÓN Y CAMBIO DE DIÁMETRO DE 2 ½” A 4” DE RED Y 64 TOMAS EN CALLE FELIPE PESCADOR ENTRE AV. ORIENTAL Y 1° DE MAYO DE LA COL. BORJA DE LA CIUDAD DE FRONTERA, COAHUILA DE ZARAGOZA</t>
  </si>
  <si>
    <t>REPOSICIÓN Y CAMBIO DE DIAMETRO 2 1/2" A 4" DE RED Y 58 TOMAS EN CALLE EULALIO GUTIERREZ ENTRE FRANCISCO DE LUNA Y ARROYO HONDO DE LA CALABAZA COL. BORJA   DE LA CIUDAD DE FRONTERA, COAHUILA DE ZARAGOZA</t>
  </si>
  <si>
    <t>4C.3.2.2025.12</t>
  </si>
  <si>
    <t>4C.3.2.2025.13</t>
  </si>
  <si>
    <t>4C.3.2.2025.14</t>
  </si>
  <si>
    <t>4C.3.2.2025.15</t>
  </si>
  <si>
    <t>REHABILITACIÓN DE POZOS: VIBORILLAS 7, 4 Y 1, POZO 8B, POZO 6, 5B, SAN JOSE 1 Y 3, MVA.2 Y POZO TORRES 1 UBICADOS EN MONCLOVA Y FRONTERA, COAHUILA DE ZARAGOZA</t>
  </si>
  <si>
    <t>REPOSICION DE 236.00 M.L DE RED DE AGUA DE 4" EN CALLE ANTONIO OLIVARES ENTRE FRANCISCO DE LUNA Y HEROE DE NACOZARI EN LA COL. BORJA DE CIUDAD FRONTERA, COAHUILA DE ZARAGOZA</t>
  </si>
  <si>
    <t>REPOSICIÓN DE 503.95 M.L. DE RED DE AGUA DE 4” Y 6 TOMAS EN CALLE FRONTERA ENTRE BLVD. HAROLD R. PAPE Y VALPARAISO COL. GUADALUPE EN LA CIUDAD DE MONCLOVA, COAHUILA DE ZARAGOZA</t>
  </si>
  <si>
    <t>LIMPIEZA Y NIVELACIÓN DE POZOS DE VISITA UBICADOS EN MONCLOVA Y FRONTERA, COAHUILA DE ZARAGOZA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</si>
</sst>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43" formatCode="_-* #,##0.00_-;\-* #,##0.00_-;_-* &quot;-&quot;??_-;_-@_-"/>
    <numFmt numFmtId="164" formatCode="_(&quot;$&quot;* #,##0.00_);_(&quot;$&quot;* \(#,##0.00\);_(&quot;$&quot;* &quot;-&quot;??_);_(@_)"/>
    <numFmt numFmtId="165" formatCode="_ [$$-2C0A]\ * #,##0.00_ ;_ [$$-2C0A]\ * \-#,##0.00_ ;_ [$$-2C0A]\ * &quot;-&quot;??_ ;_ @_ "/>
  </numFmts>
  <fonts count="10" x14ac:knownFonts="1">
    <font>
      <sz val="11"/>
      <color theme="1"/>
      <name val="Calibri"/>
      <family val="2"/>
      <scheme val="minor"/>
    </font>
    <font>
      <b/>
      <sz val="11"/>
      <color theme="1"/>
      <name val="Calibri"/>
      <family val="2"/>
      <scheme val="minor"/>
    </font>
    <font>
      <sz val="10"/>
      <name val="Arial"/>
      <family val="2"/>
    </font>
    <font>
      <sz val="9"/>
      <name val="Arial"/>
      <family val="2"/>
    </font>
    <font>
      <b/>
      <sz val="9"/>
      <name val="Arial"/>
      <family val="2"/>
    </font>
    <font>
      <b/>
      <sz val="16"/>
      <color theme="1"/>
      <name val="Calibri"/>
      <family val="2"/>
      <scheme val="minor"/>
    </font>
    <font>
      <sz val="11"/>
      <color theme="1"/>
      <name val="Calibri"/>
      <family val="2"/>
      <scheme val="minor"/>
    </font>
    <font>
      <b/>
      <sz val="12"/>
      <color theme="1"/>
      <name val="Calibri"/>
      <family val="2"/>
      <scheme val="minor"/>
    </font>
    <font>
      <sz val="10"/>
      <color theme="1"/>
      <name val="Calibri"/>
      <family val="2"/>
      <scheme val="minor"/>
    </font>
    <font>
      <sz val="8"/>
      <name val="Calibri"/>
      <family val="2"/>
      <scheme val="minor"/>
    </font>
  </fonts>
  <fills count="4">
    <fill>
      <patternFill patternType="none"/>
    </fill>
    <fill>
      <patternFill patternType="gray125"/>
    </fill>
    <fill>
      <patternFill patternType="solid">
        <fgColor indexed="9"/>
        <bgColor indexed="64"/>
      </patternFill>
    </fill>
    <fill>
      <patternFill patternType="solid">
        <fgColor indexed="15"/>
        <bgColor indexed="9"/>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2" fillId="0" borderId="0"/>
    <xf numFmtId="0" fontId="2" fillId="0" borderId="0"/>
    <xf numFmtId="164" fontId="2" fillId="0" borderId="0" applyFont="0" applyFill="0" applyBorder="0" applyAlignment="0" applyProtection="0"/>
    <xf numFmtId="44" fontId="6" fillId="0" borderId="0" applyFont="0" applyFill="0" applyBorder="0" applyAlignment="0" applyProtection="0"/>
  </cellStyleXfs>
  <cellXfs count="36">
    <xf numFmtId="0" fontId="0" fillId="0" borderId="0" xfId="0"/>
    <xf numFmtId="0" fontId="3" fillId="0" borderId="0" xfId="1" applyFont="1" applyAlignment="1">
      <alignment horizontal="justify" vertical="center" wrapText="1"/>
    </xf>
    <xf numFmtId="0" fontId="3" fillId="0" borderId="0" xfId="2" applyFont="1" applyAlignment="1">
      <alignment vertical="center" wrapText="1"/>
    </xf>
    <xf numFmtId="165" fontId="1" fillId="0" borderId="0" xfId="0" applyNumberFormat="1" applyFont="1"/>
    <xf numFmtId="165" fontId="0" fillId="0" borderId="0" xfId="0" applyNumberFormat="1"/>
    <xf numFmtId="0" fontId="1" fillId="0" borderId="0" xfId="0" applyFont="1" applyAlignment="1">
      <alignment vertical="justify"/>
    </xf>
    <xf numFmtId="44" fontId="0" fillId="0" borderId="0" xfId="0" applyNumberFormat="1"/>
    <xf numFmtId="44" fontId="1" fillId="0" borderId="0" xfId="0" applyNumberFormat="1" applyFont="1"/>
    <xf numFmtId="44" fontId="1" fillId="0" borderId="0" xfId="4" applyFont="1"/>
    <xf numFmtId="0" fontId="1" fillId="0" borderId="0" xfId="0" applyFont="1"/>
    <xf numFmtId="0" fontId="4" fillId="2" borderId="0" xfId="1" applyFont="1" applyFill="1" applyAlignment="1">
      <alignment horizontal="right" vertical="top" wrapText="1"/>
    </xf>
    <xf numFmtId="165" fontId="4" fillId="0" borderId="1" xfId="3" applyNumberFormat="1" applyFont="1" applyFill="1" applyBorder="1" applyAlignment="1">
      <alignment horizontal="center" vertical="center"/>
    </xf>
    <xf numFmtId="0" fontId="8" fillId="0" borderId="1" xfId="0" applyFont="1" applyBorder="1" applyAlignment="1">
      <alignment horizontal="center" vertical="center" wrapText="1"/>
    </xf>
    <xf numFmtId="44" fontId="3" fillId="0" borderId="1" xfId="3" applyNumberFormat="1" applyFont="1" applyFill="1" applyBorder="1" applyAlignment="1">
      <alignment vertical="center"/>
    </xf>
    <xf numFmtId="8" fontId="4" fillId="0" borderId="1" xfId="3" applyNumberFormat="1" applyFont="1" applyFill="1" applyBorder="1" applyAlignment="1">
      <alignment vertical="center"/>
    </xf>
    <xf numFmtId="0" fontId="0" fillId="0" borderId="0" xfId="0" applyAlignment="1">
      <alignment horizontal="center" vertical="center"/>
    </xf>
    <xf numFmtId="0" fontId="3" fillId="0" borderId="1" xfId="1" applyFont="1" applyBorder="1" applyAlignment="1">
      <alignment horizontal="justify" vertical="center" wrapText="1"/>
    </xf>
    <xf numFmtId="44" fontId="3" fillId="0" borderId="1" xfId="2" applyNumberFormat="1" applyFont="1" applyBorder="1" applyAlignment="1">
      <alignment vertical="center" wrapText="1"/>
    </xf>
    <xf numFmtId="43" fontId="3" fillId="0" borderId="1" xfId="2" applyNumberFormat="1" applyFont="1" applyBorder="1" applyAlignment="1">
      <alignment vertical="center" wrapText="1"/>
    </xf>
    <xf numFmtId="44" fontId="1" fillId="0" borderId="0" xfId="0" applyNumberFormat="1" applyFont="1" applyAlignment="1">
      <alignment horizontal="center" vertical="center"/>
    </xf>
    <xf numFmtId="44" fontId="0" fillId="0" borderId="0" xfId="4" applyFont="1"/>
    <xf numFmtId="4" fontId="3" fillId="0" borderId="1" xfId="2" applyNumberFormat="1" applyFont="1" applyBorder="1" applyAlignment="1">
      <alignment vertical="center" wrapText="1"/>
    </xf>
    <xf numFmtId="44" fontId="4" fillId="0" borderId="1" xfId="3" applyNumberFormat="1" applyFont="1" applyFill="1" applyBorder="1" applyAlignment="1">
      <alignment vertical="center"/>
    </xf>
    <xf numFmtId="8" fontId="3" fillId="0" borderId="1" xfId="2" applyNumberFormat="1" applyFont="1" applyBorder="1" applyAlignment="1">
      <alignment vertical="center" wrapText="1"/>
    </xf>
    <xf numFmtId="4" fontId="0" fillId="0" borderId="0" xfId="0" applyNumberFormat="1" applyAlignment="1">
      <alignment horizontal="center" vertical="center"/>
    </xf>
    <xf numFmtId="165" fontId="4" fillId="0" borderId="0" xfId="3" applyNumberFormat="1" applyFont="1" applyFill="1" applyBorder="1" applyAlignment="1">
      <alignment horizontal="center" vertical="center"/>
    </xf>
    <xf numFmtId="4" fontId="0" fillId="0" borderId="0" xfId="0" applyNumberFormat="1"/>
    <xf numFmtId="0" fontId="0" fillId="0" borderId="1" xfId="0" applyBorder="1"/>
    <xf numFmtId="0" fontId="0" fillId="0" borderId="1" xfId="0" applyBorder="1" applyAlignment="1">
      <alignment horizontal="center" vertical="center"/>
    </xf>
    <xf numFmtId="0" fontId="3" fillId="0" borderId="1" xfId="1" applyFont="1" applyBorder="1" applyAlignment="1">
      <alignment horizontal="justify" vertical="top" wrapText="1"/>
    </xf>
    <xf numFmtId="0" fontId="1" fillId="0" borderId="0" xfId="0" applyFont="1" applyAlignment="1">
      <alignment horizontal="center" vertical="center"/>
    </xf>
    <xf numFmtId="0" fontId="4" fillId="3" borderId="1" xfId="2" applyFont="1" applyFill="1" applyBorder="1" applyAlignment="1">
      <alignment horizontal="center" vertical="center" wrapText="1"/>
    </xf>
    <xf numFmtId="0" fontId="1" fillId="0" borderId="2" xfId="0" applyFont="1" applyBorder="1" applyAlignment="1">
      <alignment horizontal="center"/>
    </xf>
    <xf numFmtId="0" fontId="4" fillId="3" borderId="1" xfId="1" applyFont="1" applyFill="1" applyBorder="1" applyAlignment="1">
      <alignment horizontal="center" vertical="center" wrapText="1"/>
    </xf>
    <xf numFmtId="0" fontId="7" fillId="0" borderId="0" xfId="0" applyFont="1" applyAlignment="1">
      <alignment horizontal="center" vertical="justify"/>
    </xf>
    <xf numFmtId="0" fontId="5" fillId="0" borderId="0" xfId="0" applyFont="1" applyAlignment="1">
      <alignment horizontal="center" vertical="justify"/>
    </xf>
  </cellXfs>
  <cellStyles count="5">
    <cellStyle name="Moneda" xfId="4" builtinId="4"/>
    <cellStyle name="Moneda 3" xfId="3" xr:uid="{00000000-0005-0000-0000-000001000000}"/>
    <cellStyle name="Normal" xfId="0" builtinId="0"/>
    <cellStyle name="Normal 2" xfId="1" xr:uid="{00000000-0005-0000-0000-000003000000}"/>
    <cellStyle name="Normal 3" xfId="2" xr:uid="{00000000-0005-0000-0000-000004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3"/>
  <sheetViews>
    <sheetView workbookViewId="0">
      <selection activeCell="J8" sqref="J8"/>
    </sheetView>
  </sheetViews>
  <sheetFormatPr baseColWidth="10" defaultRowHeight="14.4" x14ac:dyDescent="0.3"/>
  <cols>
    <col min="1" max="1" width="44" customWidth="1"/>
    <col min="2" max="2" width="16.33203125" customWidth="1"/>
    <col min="3" max="3" width="14.5546875" customWidth="1"/>
    <col min="4" max="4" width="15" customWidth="1"/>
    <col min="5" max="5" width="15" bestFit="1" customWidth="1"/>
    <col min="6" max="6" width="14.6640625" customWidth="1"/>
    <col min="7" max="7" width="15.44140625" customWidth="1"/>
    <col min="8" max="8" width="14.109375" bestFit="1" customWidth="1"/>
    <col min="9" max="9" width="18.88671875" customWidth="1"/>
    <col min="10" max="11" width="11.44140625" customWidth="1"/>
    <col min="12" max="12" width="20.5546875" style="15" customWidth="1"/>
    <col min="13" max="13" width="67.88671875" style="15" customWidth="1"/>
    <col min="14" max="14" width="14.109375" bestFit="1" customWidth="1"/>
  </cols>
  <sheetData>
    <row r="1" spans="1:12" ht="33" customHeight="1" x14ac:dyDescent="0.3">
      <c r="A1" s="34" t="s">
        <v>19</v>
      </c>
      <c r="B1" s="35"/>
      <c r="C1" s="35"/>
      <c r="D1" s="35"/>
      <c r="E1" s="35"/>
      <c r="F1" s="35"/>
      <c r="G1" s="35"/>
    </row>
    <row r="2" spans="1:12" x14ac:dyDescent="0.3">
      <c r="A2" s="9" t="s">
        <v>9</v>
      </c>
      <c r="B2" s="32" t="s">
        <v>28</v>
      </c>
      <c r="C2" s="32"/>
      <c r="D2" s="32"/>
      <c r="E2" s="32"/>
      <c r="F2" s="32"/>
      <c r="G2" s="32"/>
    </row>
    <row r="3" spans="1:12" ht="15" customHeight="1" x14ac:dyDescent="0.3">
      <c r="A3" s="33" t="s">
        <v>0</v>
      </c>
      <c r="B3" s="31" t="s">
        <v>1</v>
      </c>
      <c r="C3" s="31" t="s">
        <v>3</v>
      </c>
      <c r="D3" s="31" t="s">
        <v>2</v>
      </c>
      <c r="E3" s="31" t="s">
        <v>4</v>
      </c>
      <c r="F3" s="31" t="s">
        <v>5</v>
      </c>
      <c r="G3" s="31" t="s">
        <v>6</v>
      </c>
    </row>
    <row r="4" spans="1:12" x14ac:dyDescent="0.3">
      <c r="A4" s="33"/>
      <c r="B4" s="31"/>
      <c r="C4" s="31"/>
      <c r="D4" s="31"/>
      <c r="E4" s="31"/>
      <c r="F4" s="31"/>
      <c r="G4" s="31"/>
    </row>
    <row r="5" spans="1:12" ht="8.25" customHeight="1" x14ac:dyDescent="0.3">
      <c r="A5" s="1"/>
      <c r="B5" s="2"/>
      <c r="C5" s="2"/>
      <c r="D5" s="2"/>
      <c r="E5" s="2"/>
      <c r="F5" s="2"/>
      <c r="G5" s="2"/>
    </row>
    <row r="6" spans="1:12" x14ac:dyDescent="0.3">
      <c r="A6" s="12"/>
      <c r="B6" s="14"/>
      <c r="C6" s="13"/>
      <c r="D6" s="13"/>
      <c r="E6" s="13"/>
      <c r="F6" s="13"/>
      <c r="G6" s="11"/>
    </row>
    <row r="7" spans="1:12" ht="57" x14ac:dyDescent="0.3">
      <c r="A7" s="16" t="s">
        <v>31</v>
      </c>
      <c r="B7" s="22">
        <f>2951956.51*1.25</f>
        <v>3689945.6374999997</v>
      </c>
      <c r="C7" s="17">
        <v>483524.24999999994</v>
      </c>
      <c r="D7" s="21">
        <v>1434453.96</v>
      </c>
      <c r="E7" s="17">
        <v>1033978.29</v>
      </c>
      <c r="F7" s="17">
        <v>722215.98</v>
      </c>
      <c r="G7" s="11" t="s">
        <v>14</v>
      </c>
      <c r="L7" s="15" t="s">
        <v>32</v>
      </c>
    </row>
    <row r="8" spans="1:12" ht="34.200000000000003" x14ac:dyDescent="0.3">
      <c r="A8" s="16" t="s">
        <v>34</v>
      </c>
      <c r="B8" s="22">
        <f>3760401.95+562351.55</f>
        <v>4322753.5</v>
      </c>
      <c r="C8" s="17">
        <v>308411.06</v>
      </c>
      <c r="D8" s="17">
        <v>1043626.21</v>
      </c>
      <c r="E8" s="17">
        <v>1444629.52</v>
      </c>
      <c r="F8" s="17">
        <f>200000+1326086.71</f>
        <v>1526086.71</v>
      </c>
      <c r="G8" s="11" t="s">
        <v>14</v>
      </c>
      <c r="L8" s="15" t="s">
        <v>33</v>
      </c>
    </row>
    <row r="9" spans="1:12" ht="34.200000000000003" x14ac:dyDescent="0.3">
      <c r="A9" s="16" t="s">
        <v>38</v>
      </c>
      <c r="B9" s="22">
        <v>250267.74</v>
      </c>
      <c r="C9" s="17"/>
      <c r="D9" s="17">
        <v>119240.78</v>
      </c>
      <c r="E9" s="17"/>
      <c r="F9" s="17">
        <v>115693.11</v>
      </c>
      <c r="G9" s="11" t="s">
        <v>14</v>
      </c>
      <c r="L9" s="15" t="s">
        <v>39</v>
      </c>
    </row>
    <row r="10" spans="1:12" ht="57" x14ac:dyDescent="0.3">
      <c r="A10" s="16" t="s">
        <v>44</v>
      </c>
      <c r="B10" s="22">
        <v>2122656.2999999998</v>
      </c>
      <c r="C10" s="17"/>
      <c r="D10" s="17">
        <v>636796.8899999999</v>
      </c>
      <c r="E10" s="17">
        <v>921354.19</v>
      </c>
      <c r="F10" s="17">
        <v>326948.56</v>
      </c>
      <c r="G10" s="11" t="s">
        <v>14</v>
      </c>
      <c r="L10" s="15" t="s">
        <v>45</v>
      </c>
    </row>
    <row r="11" spans="1:12" ht="45.6" x14ac:dyDescent="0.3">
      <c r="A11" s="16" t="s">
        <v>42</v>
      </c>
      <c r="B11" s="22">
        <v>1678851.93</v>
      </c>
      <c r="C11" s="17"/>
      <c r="D11" s="17">
        <v>1011367.0800000001</v>
      </c>
      <c r="E11" s="17">
        <v>667212.56000000006</v>
      </c>
      <c r="F11" s="17"/>
      <c r="G11" s="11" t="s">
        <v>14</v>
      </c>
      <c r="L11" s="15" t="s">
        <v>43</v>
      </c>
    </row>
    <row r="12" spans="1:12" ht="57" x14ac:dyDescent="0.3">
      <c r="A12" s="16" t="s">
        <v>48</v>
      </c>
      <c r="B12" s="22">
        <v>685947.2</v>
      </c>
      <c r="C12" s="17"/>
      <c r="D12" s="18"/>
      <c r="E12" s="17">
        <v>340521.7</v>
      </c>
      <c r="F12" s="17"/>
      <c r="G12" s="11" t="s">
        <v>14</v>
      </c>
      <c r="L12" s="15" t="s">
        <v>49</v>
      </c>
    </row>
    <row r="13" spans="1:12" ht="79.8" x14ac:dyDescent="0.3">
      <c r="A13" s="16" t="s">
        <v>50</v>
      </c>
      <c r="B13" s="14">
        <v>1065411.44</v>
      </c>
      <c r="C13" s="17"/>
      <c r="D13" s="18"/>
      <c r="E13" s="17">
        <v>395713.26</v>
      </c>
      <c r="F13" s="17">
        <v>605816.15</v>
      </c>
      <c r="G13" s="11" t="s">
        <v>14</v>
      </c>
      <c r="L13" s="15" t="s">
        <v>51</v>
      </c>
    </row>
    <row r="14" spans="1:12" ht="34.200000000000003" x14ac:dyDescent="0.3">
      <c r="A14" s="16" t="s">
        <v>18</v>
      </c>
      <c r="B14" s="14">
        <v>4380945.3</v>
      </c>
      <c r="C14" s="18">
        <v>813432.78</v>
      </c>
      <c r="D14" s="18">
        <v>1053696.24</v>
      </c>
      <c r="E14" s="18">
        <v>173421.34</v>
      </c>
      <c r="F14" s="17"/>
      <c r="G14" s="11" t="s">
        <v>14</v>
      </c>
      <c r="L14" s="15" t="s">
        <v>17</v>
      </c>
    </row>
    <row r="15" spans="1:12" ht="34.200000000000003" x14ac:dyDescent="0.3">
      <c r="A15" s="16" t="s">
        <v>15</v>
      </c>
      <c r="B15" s="22">
        <v>3729429.2800000003</v>
      </c>
      <c r="C15" s="17">
        <v>0</v>
      </c>
      <c r="D15" s="18">
        <v>0</v>
      </c>
      <c r="E15" s="17">
        <v>0</v>
      </c>
      <c r="F15" s="17">
        <v>87604.24</v>
      </c>
      <c r="G15" s="11" t="s">
        <v>14</v>
      </c>
      <c r="L15" s="15" t="s">
        <v>16</v>
      </c>
    </row>
    <row r="16" spans="1:12" x14ac:dyDescent="0.3">
      <c r="A16" s="12"/>
      <c r="B16" s="14"/>
      <c r="C16" s="13"/>
      <c r="D16" s="13"/>
      <c r="E16" s="13"/>
      <c r="F16" s="13"/>
      <c r="G16" s="11"/>
    </row>
    <row r="17" spans="1:12" x14ac:dyDescent="0.3">
      <c r="A17" s="12"/>
      <c r="B17" s="14"/>
      <c r="C17" s="13"/>
      <c r="D17" s="13"/>
      <c r="E17" s="13"/>
      <c r="F17" s="13"/>
      <c r="G17" s="11"/>
    </row>
    <row r="18" spans="1:12" ht="14.25" customHeight="1" x14ac:dyDescent="0.3">
      <c r="A18" s="10" t="s">
        <v>7</v>
      </c>
      <c r="B18" s="3">
        <f>SUM(B6:B17)</f>
        <v>21926208.327499997</v>
      </c>
      <c r="C18" s="3">
        <f>SUM(C6:C17)</f>
        <v>1605368.0899999999</v>
      </c>
      <c r="D18" s="3">
        <f>SUM(D6:D17)</f>
        <v>5299181.16</v>
      </c>
      <c r="E18" s="3">
        <f>SUM(E6:E17)</f>
        <v>4976830.8599999994</v>
      </c>
      <c r="F18" s="3">
        <f>SUM(F6:F17)</f>
        <v>3384364.75</v>
      </c>
    </row>
    <row r="19" spans="1:12" x14ac:dyDescent="0.3">
      <c r="A19" s="10" t="s">
        <v>8</v>
      </c>
      <c r="B19" s="3">
        <f>C18+D18+E18+F18</f>
        <v>15265744.859999999</v>
      </c>
      <c r="C19" s="9"/>
      <c r="D19" s="9"/>
      <c r="E19" s="9"/>
      <c r="F19" s="9"/>
    </row>
    <row r="20" spans="1:12" ht="7.5" customHeight="1" x14ac:dyDescent="0.3"/>
    <row r="21" spans="1:12" x14ac:dyDescent="0.3">
      <c r="A21" s="9" t="s">
        <v>10</v>
      </c>
    </row>
    <row r="22" spans="1:12" x14ac:dyDescent="0.3">
      <c r="A22" s="33" t="s">
        <v>0</v>
      </c>
      <c r="B22" s="31" t="s">
        <v>1</v>
      </c>
      <c r="C22" s="31" t="s">
        <v>3</v>
      </c>
      <c r="D22" s="31" t="s">
        <v>2</v>
      </c>
      <c r="E22" s="31" t="s">
        <v>4</v>
      </c>
      <c r="F22" s="31" t="s">
        <v>5</v>
      </c>
      <c r="G22" s="31" t="s">
        <v>6</v>
      </c>
    </row>
    <row r="23" spans="1:12" ht="15" customHeight="1" x14ac:dyDescent="0.3">
      <c r="A23" s="33"/>
      <c r="B23" s="31"/>
      <c r="C23" s="31"/>
      <c r="D23" s="31"/>
      <c r="E23" s="31"/>
      <c r="F23" s="31"/>
      <c r="G23" s="31"/>
    </row>
    <row r="24" spans="1:12" ht="6.75" customHeight="1" x14ac:dyDescent="0.3">
      <c r="A24" s="1"/>
      <c r="B24" s="2"/>
      <c r="C24" s="2"/>
      <c r="D24" s="2"/>
      <c r="E24" s="2"/>
      <c r="F24" s="2"/>
      <c r="G24" s="2"/>
    </row>
    <row r="25" spans="1:12" ht="45.6" x14ac:dyDescent="0.3">
      <c r="A25" s="16" t="s">
        <v>13</v>
      </c>
      <c r="B25" s="22">
        <v>1680442.7</v>
      </c>
      <c r="C25" s="17">
        <v>370148.42000000004</v>
      </c>
      <c r="D25" s="17">
        <v>317109.5</v>
      </c>
      <c r="E25" s="17">
        <v>422887.08</v>
      </c>
      <c r="F25" s="17">
        <v>0</v>
      </c>
      <c r="G25" s="11" t="s">
        <v>11</v>
      </c>
      <c r="L25" s="15" t="s">
        <v>22</v>
      </c>
    </row>
    <row r="26" spans="1:12" ht="45.6" x14ac:dyDescent="0.3">
      <c r="A26" s="16" t="s">
        <v>13</v>
      </c>
      <c r="B26" s="22">
        <v>1680442.7</v>
      </c>
      <c r="C26" s="18">
        <v>270465.71999999997</v>
      </c>
      <c r="D26" s="18">
        <v>344707.29</v>
      </c>
      <c r="E26" s="17">
        <v>606510.57000000007</v>
      </c>
      <c r="F26" s="17">
        <f>214774.8+203084.37+203084.37</f>
        <v>620943.54</v>
      </c>
      <c r="G26" s="11" t="s">
        <v>11</v>
      </c>
      <c r="L26" s="15" t="s">
        <v>23</v>
      </c>
    </row>
    <row r="27" spans="1:12" ht="45.6" x14ac:dyDescent="0.3">
      <c r="A27" s="16" t="s">
        <v>24</v>
      </c>
      <c r="B27" s="22">
        <f>5189340.61*1.25</f>
        <v>6486675.7625000002</v>
      </c>
      <c r="C27" s="17">
        <v>0</v>
      </c>
      <c r="D27" s="18">
        <v>0</v>
      </c>
      <c r="E27" s="17">
        <v>0</v>
      </c>
      <c r="F27" s="17">
        <v>0</v>
      </c>
      <c r="G27" s="11" t="s">
        <v>11</v>
      </c>
      <c r="L27" s="15" t="s">
        <v>25</v>
      </c>
    </row>
    <row r="28" spans="1:12" ht="45.6" x14ac:dyDescent="0.3">
      <c r="A28" s="16" t="s">
        <v>26</v>
      </c>
      <c r="B28" s="22">
        <v>5036383.3125</v>
      </c>
      <c r="C28" s="18">
        <v>1184516.44</v>
      </c>
      <c r="D28" s="18">
        <v>0</v>
      </c>
      <c r="E28" s="17">
        <v>0</v>
      </c>
      <c r="F28" s="17">
        <v>0</v>
      </c>
      <c r="G28" s="11" t="s">
        <v>11</v>
      </c>
      <c r="L28" s="15" t="s">
        <v>27</v>
      </c>
    </row>
    <row r="29" spans="1:12" ht="45.6" x14ac:dyDescent="0.3">
      <c r="A29" s="16" t="s">
        <v>29</v>
      </c>
      <c r="B29" s="22">
        <f>5212397.73*1.25</f>
        <v>6515497.1625000006</v>
      </c>
      <c r="C29" s="18">
        <v>2957226.45</v>
      </c>
      <c r="D29" s="18">
        <v>1054965.08</v>
      </c>
      <c r="E29" s="18">
        <v>853444.65999999992</v>
      </c>
      <c r="F29" s="17">
        <f>276143.75+200000+200000+500000+96115.2+403884.8+500000+552958.92</f>
        <v>2729102.67</v>
      </c>
      <c r="G29" s="11" t="s">
        <v>11</v>
      </c>
      <c r="I29" s="6"/>
      <c r="L29" s="15" t="s">
        <v>30</v>
      </c>
    </row>
    <row r="30" spans="1:12" ht="34.200000000000003" x14ac:dyDescent="0.3">
      <c r="A30" s="16" t="s">
        <v>35</v>
      </c>
      <c r="B30" s="22">
        <v>2488884.86</v>
      </c>
      <c r="C30" s="17"/>
      <c r="D30" s="21">
        <v>486232.12000000005</v>
      </c>
      <c r="E30" s="23">
        <v>683148.71</v>
      </c>
      <c r="F30" s="17">
        <f>136818.52+366578.13+365670.01</f>
        <v>869066.66</v>
      </c>
      <c r="G30" s="11" t="s">
        <v>11</v>
      </c>
      <c r="I30" s="6"/>
      <c r="L30" s="15" t="s">
        <v>36</v>
      </c>
    </row>
    <row r="31" spans="1:12" ht="34.200000000000003" x14ac:dyDescent="0.3">
      <c r="A31" s="16" t="s">
        <v>35</v>
      </c>
      <c r="B31" s="22">
        <v>2488884.86</v>
      </c>
      <c r="C31" s="21"/>
      <c r="D31" s="21">
        <v>603399.07000000007</v>
      </c>
      <c r="E31" s="21">
        <v>931929.89639999997</v>
      </c>
      <c r="F31" s="17">
        <f>352980.89+271492+170840.28</f>
        <v>795313.17</v>
      </c>
      <c r="G31" s="11" t="s">
        <v>11</v>
      </c>
      <c r="I31" s="6"/>
      <c r="L31" s="15" t="s">
        <v>37</v>
      </c>
    </row>
    <row r="32" spans="1:12" ht="34.200000000000003" x14ac:dyDescent="0.3">
      <c r="A32" s="16" t="s">
        <v>40</v>
      </c>
      <c r="B32" s="22">
        <v>1616286</v>
      </c>
      <c r="C32" s="17"/>
      <c r="D32" s="18"/>
      <c r="E32" s="21">
        <v>521829.48</v>
      </c>
      <c r="F32" s="17">
        <v>57475.69</v>
      </c>
      <c r="G32" s="11" t="s">
        <v>11</v>
      </c>
      <c r="L32" s="15" t="s">
        <v>41</v>
      </c>
    </row>
    <row r="33" spans="1:12" ht="34.200000000000003" x14ac:dyDescent="0.3">
      <c r="A33" s="16" t="s">
        <v>52</v>
      </c>
      <c r="B33" s="22">
        <v>1301453.9099999999</v>
      </c>
      <c r="C33" s="17"/>
      <c r="D33" s="18"/>
      <c r="E33" s="21"/>
      <c r="F33" s="17">
        <f>326260.16+200000</f>
        <v>526260.15999999992</v>
      </c>
      <c r="G33" s="11" t="s">
        <v>11</v>
      </c>
      <c r="I33" s="25"/>
      <c r="L33" s="15" t="s">
        <v>53</v>
      </c>
    </row>
    <row r="34" spans="1:12" ht="45.6" x14ac:dyDescent="0.3">
      <c r="A34" s="16" t="s">
        <v>55</v>
      </c>
      <c r="B34" s="22">
        <v>1633535.2</v>
      </c>
      <c r="C34" s="17"/>
      <c r="D34" s="18"/>
      <c r="E34" s="21"/>
      <c r="F34" s="17">
        <f>490060.56+348548.58</f>
        <v>838609.14</v>
      </c>
      <c r="G34" s="11" t="s">
        <v>11</v>
      </c>
      <c r="L34" s="15" t="s">
        <v>54</v>
      </c>
    </row>
    <row r="35" spans="1:12" ht="45.6" x14ac:dyDescent="0.3">
      <c r="A35" s="16" t="s">
        <v>46</v>
      </c>
      <c r="B35" s="22">
        <v>2491321.85</v>
      </c>
      <c r="C35" s="17"/>
      <c r="D35" s="17">
        <v>256225.08000000002</v>
      </c>
      <c r="E35" s="17">
        <v>1305347.96</v>
      </c>
      <c r="F35" s="17">
        <f>320847.45+341917.66+277258.4+174337.07</f>
        <v>1114360.58</v>
      </c>
      <c r="G35" s="11" t="s">
        <v>11</v>
      </c>
      <c r="I35" s="6"/>
      <c r="L35" s="15" t="s">
        <v>47</v>
      </c>
    </row>
    <row r="36" spans="1:12" ht="17.25" customHeight="1" x14ac:dyDescent="0.3">
      <c r="A36" s="9" t="s">
        <v>7</v>
      </c>
      <c r="B36" s="3">
        <f>SUM(B25:B35)</f>
        <v>33419808.317499999</v>
      </c>
      <c r="C36" s="3">
        <f>SUM(C25:C35)</f>
        <v>4782357.03</v>
      </c>
      <c r="D36" s="3">
        <f>SUM(D25:D35)</f>
        <v>3062638.1400000006</v>
      </c>
      <c r="E36" s="3">
        <f>SUM(E25:E35)</f>
        <v>5325098.3563999999</v>
      </c>
      <c r="F36" s="3">
        <f>SUM(F25:F35)</f>
        <v>7551131.6100000003</v>
      </c>
    </row>
    <row r="37" spans="1:12" x14ac:dyDescent="0.3">
      <c r="A37" s="5" t="s">
        <v>8</v>
      </c>
      <c r="B37" s="3">
        <f>C36+D36+E36+F36</f>
        <v>20721225.136399999</v>
      </c>
      <c r="C37" s="8"/>
      <c r="D37" s="8"/>
      <c r="E37" s="8"/>
      <c r="F37" s="8"/>
      <c r="G37" s="4"/>
    </row>
    <row r="38" spans="1:12" ht="9.75" customHeight="1" x14ac:dyDescent="0.3">
      <c r="C38" s="8"/>
      <c r="D38" s="8"/>
      <c r="E38" s="8"/>
      <c r="F38" s="8"/>
      <c r="G38" s="4"/>
    </row>
    <row r="39" spans="1:12" x14ac:dyDescent="0.3">
      <c r="A39" s="5" t="s">
        <v>20</v>
      </c>
      <c r="B39" s="3">
        <f>B36+B18</f>
        <v>55346016.644999996</v>
      </c>
      <c r="C39" s="8"/>
      <c r="D39" s="8"/>
      <c r="E39" s="8"/>
      <c r="F39" s="8"/>
      <c r="G39" s="4"/>
      <c r="H39" s="20"/>
    </row>
    <row r="40" spans="1:12" x14ac:dyDescent="0.3">
      <c r="A40" s="5" t="s">
        <v>21</v>
      </c>
      <c r="B40" s="7">
        <f>B37+B19</f>
        <v>35986969.996399999</v>
      </c>
      <c r="C40" s="4">
        <f>C36+C18</f>
        <v>6387725.1200000001</v>
      </c>
      <c r="D40" s="4">
        <f>D36+D18</f>
        <v>8361819.3000000007</v>
      </c>
      <c r="E40" s="4">
        <f>E36+E18</f>
        <v>10301929.216399999</v>
      </c>
      <c r="F40" s="4">
        <f>F36+F18</f>
        <v>10935496.359999999</v>
      </c>
    </row>
    <row r="41" spans="1:12" ht="5.25" customHeight="1" x14ac:dyDescent="0.3"/>
    <row r="42" spans="1:12" ht="28.8" x14ac:dyDescent="0.3">
      <c r="A42" s="5" t="s">
        <v>12</v>
      </c>
      <c r="B42" s="19">
        <f>E42+F42+D42+C42</f>
        <v>810947</v>
      </c>
      <c r="C42" s="24">
        <v>71889</v>
      </c>
      <c r="D42" s="24">
        <v>402368</v>
      </c>
      <c r="E42" s="24">
        <v>331478</v>
      </c>
      <c r="F42" s="24">
        <v>5212</v>
      </c>
      <c r="G42" s="15"/>
    </row>
    <row r="43" spans="1:12" x14ac:dyDescent="0.3">
      <c r="B43" s="6"/>
    </row>
  </sheetData>
  <sortState xmlns:xlrd2="http://schemas.microsoft.com/office/spreadsheetml/2017/richdata2" ref="A22:M37">
    <sortCondition ref="M22:M37"/>
  </sortState>
  <mergeCells count="16">
    <mergeCell ref="A1:G1"/>
    <mergeCell ref="A3:A4"/>
    <mergeCell ref="B3:B4"/>
    <mergeCell ref="C3:C4"/>
    <mergeCell ref="D3:D4"/>
    <mergeCell ref="E3:E4"/>
    <mergeCell ref="F22:F23"/>
    <mergeCell ref="G22:G23"/>
    <mergeCell ref="B2:G2"/>
    <mergeCell ref="A22:A23"/>
    <mergeCell ref="B22:B23"/>
    <mergeCell ref="C22:C23"/>
    <mergeCell ref="D22:D23"/>
    <mergeCell ref="E22:E23"/>
    <mergeCell ref="F3:F4"/>
    <mergeCell ref="G3:G4"/>
  </mergeCells>
  <pageMargins left="0.6692913385826772" right="0.15748031496062992" top="0.11811023622047245" bottom="0.11811023622047245"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76"/>
  <sheetViews>
    <sheetView tabSelected="1" topLeftCell="A22" workbookViewId="0">
      <selection activeCell="K33" sqref="K33"/>
    </sheetView>
  </sheetViews>
  <sheetFormatPr baseColWidth="10" defaultRowHeight="14.4" x14ac:dyDescent="0.3"/>
  <cols>
    <col min="1" max="1" width="16.44140625" customWidth="1"/>
    <col min="2" max="2" width="44" customWidth="1"/>
    <col min="3" max="3" width="16.33203125" customWidth="1"/>
    <col min="4" max="4" width="14.5546875" customWidth="1"/>
    <col min="5" max="5" width="15" customWidth="1"/>
    <col min="6" max="6" width="15" bestFit="1" customWidth="1"/>
    <col min="7" max="7" width="14.6640625" customWidth="1"/>
    <col min="8" max="8" width="15.44140625" customWidth="1"/>
    <col min="9" max="9" width="14.109375" bestFit="1" customWidth="1"/>
    <col min="10" max="10" width="18.88671875" style="15" hidden="1" customWidth="1"/>
    <col min="11" max="11" width="13.77734375" bestFit="1" customWidth="1"/>
    <col min="12" max="12" width="20.77734375" customWidth="1"/>
    <col min="13" max="14" width="16.44140625" style="15" customWidth="1"/>
    <col min="15" max="15" width="14.109375" bestFit="1" customWidth="1"/>
    <col min="16" max="16" width="12.33203125" bestFit="1" customWidth="1"/>
    <col min="17" max="17" width="13.77734375" bestFit="1" customWidth="1"/>
    <col min="22" max="22" width="19.33203125" customWidth="1"/>
  </cols>
  <sheetData>
    <row r="1" spans="1:17" ht="33" customHeight="1" x14ac:dyDescent="0.3">
      <c r="B1" s="34" t="s">
        <v>99</v>
      </c>
      <c r="C1" s="35"/>
      <c r="D1" s="35"/>
      <c r="E1" s="35"/>
      <c r="F1" s="35"/>
      <c r="G1" s="35"/>
      <c r="H1" s="35"/>
    </row>
    <row r="2" spans="1:17" x14ac:dyDescent="0.3">
      <c r="B2" s="9" t="s">
        <v>9</v>
      </c>
      <c r="C2" s="32" t="s">
        <v>98</v>
      </c>
      <c r="D2" s="32"/>
      <c r="E2" s="32"/>
      <c r="F2" s="32"/>
      <c r="G2" s="32"/>
      <c r="H2" s="32"/>
    </row>
    <row r="3" spans="1:17" ht="15" customHeight="1" x14ac:dyDescent="0.3">
      <c r="A3" s="33" t="s">
        <v>56</v>
      </c>
      <c r="B3" s="33" t="s">
        <v>0</v>
      </c>
      <c r="C3" s="31" t="s">
        <v>1</v>
      </c>
      <c r="D3" s="31" t="s">
        <v>3</v>
      </c>
      <c r="E3" s="31" t="s">
        <v>2</v>
      </c>
      <c r="F3" s="31" t="s">
        <v>4</v>
      </c>
      <c r="G3" s="31" t="s">
        <v>5</v>
      </c>
      <c r="H3" s="31" t="s">
        <v>6</v>
      </c>
    </row>
    <row r="4" spans="1:17" x14ac:dyDescent="0.3">
      <c r="A4" s="33"/>
      <c r="B4" s="33"/>
      <c r="C4" s="31"/>
      <c r="D4" s="31"/>
      <c r="E4" s="31"/>
      <c r="F4" s="31"/>
      <c r="G4" s="31"/>
      <c r="H4" s="31"/>
    </row>
    <row r="5" spans="1:17" ht="8.25" customHeight="1" x14ac:dyDescent="0.3">
      <c r="B5" s="1"/>
      <c r="C5" s="2"/>
      <c r="D5" s="2"/>
      <c r="E5" s="2"/>
      <c r="F5" s="2"/>
      <c r="G5" s="2"/>
      <c r="H5" s="2"/>
    </row>
    <row r="6" spans="1:17" s="15" customFormat="1" x14ac:dyDescent="0.3">
      <c r="A6" s="28"/>
      <c r="B6" s="16"/>
      <c r="C6" s="22"/>
      <c r="D6" s="17"/>
      <c r="E6" s="17"/>
      <c r="F6" s="17"/>
      <c r="G6" s="17"/>
      <c r="H6" s="11"/>
      <c r="I6"/>
      <c r="K6" s="6"/>
      <c r="L6"/>
      <c r="Q6" s="19"/>
    </row>
    <row r="7" spans="1:17" s="15" customFormat="1" ht="57" x14ac:dyDescent="0.3">
      <c r="A7" s="28" t="s">
        <v>124</v>
      </c>
      <c r="B7" s="16" t="s">
        <v>128</v>
      </c>
      <c r="C7" s="22">
        <v>498699.83</v>
      </c>
      <c r="D7" s="18"/>
      <c r="E7" s="17"/>
      <c r="F7" s="17">
        <f>321833.02745+115697.43</f>
        <v>437530.45744999999</v>
      </c>
      <c r="G7" s="17"/>
      <c r="H7" s="11" t="s">
        <v>14</v>
      </c>
      <c r="I7"/>
      <c r="K7"/>
      <c r="L7"/>
      <c r="Q7" s="30"/>
    </row>
    <row r="8" spans="1:17" s="15" customFormat="1" ht="45.6" x14ac:dyDescent="0.3">
      <c r="A8" s="28" t="s">
        <v>125</v>
      </c>
      <c r="B8" s="16" t="s">
        <v>129</v>
      </c>
      <c r="C8" s="22">
        <v>417699.74</v>
      </c>
      <c r="D8" s="18"/>
      <c r="E8" s="17"/>
      <c r="F8" s="17">
        <v>414043.30310999998</v>
      </c>
      <c r="G8" s="17"/>
      <c r="H8" s="11" t="s">
        <v>14</v>
      </c>
      <c r="I8"/>
      <c r="K8"/>
      <c r="L8"/>
      <c r="Q8" s="30"/>
    </row>
    <row r="9" spans="1:17" s="15" customFormat="1" ht="45.6" x14ac:dyDescent="0.3">
      <c r="A9" s="28" t="s">
        <v>96</v>
      </c>
      <c r="B9" s="16" t="s">
        <v>94</v>
      </c>
      <c r="C9" s="22">
        <v>4701124.4800000004</v>
      </c>
      <c r="D9" s="17">
        <f>721814.99+801144.38327+1448981</f>
        <v>2971940.3732699999</v>
      </c>
      <c r="E9" s="18"/>
      <c r="F9" s="17"/>
      <c r="G9" s="21"/>
      <c r="H9" s="11" t="s">
        <v>14</v>
      </c>
      <c r="I9"/>
      <c r="K9"/>
      <c r="L9"/>
    </row>
    <row r="10" spans="1:17" s="15" customFormat="1" ht="34.200000000000003" x14ac:dyDescent="0.3">
      <c r="A10" s="28" t="s">
        <v>106</v>
      </c>
      <c r="B10" s="16" t="s">
        <v>102</v>
      </c>
      <c r="C10" s="22">
        <v>2639088.9500000002</v>
      </c>
      <c r="D10" s="17">
        <v>721239.22</v>
      </c>
      <c r="E10" s="18">
        <v>226945.8928</v>
      </c>
      <c r="F10" s="17"/>
      <c r="G10" s="21"/>
      <c r="H10" s="11" t="s">
        <v>14</v>
      </c>
      <c r="I10"/>
      <c r="K10"/>
      <c r="L10"/>
    </row>
    <row r="11" spans="1:17" s="15" customFormat="1" ht="57" x14ac:dyDescent="0.3">
      <c r="A11" s="28" t="s">
        <v>107</v>
      </c>
      <c r="B11" s="16" t="s">
        <v>103</v>
      </c>
      <c r="C11" s="22">
        <v>1298439.48</v>
      </c>
      <c r="D11" s="17">
        <f>655387.73+635216.35</f>
        <v>1290604.08</v>
      </c>
      <c r="E11" s="17"/>
      <c r="F11" s="17"/>
      <c r="G11" s="21"/>
      <c r="H11" s="11" t="s">
        <v>14</v>
      </c>
      <c r="I11"/>
      <c r="K11"/>
      <c r="L11"/>
    </row>
    <row r="12" spans="1:17" s="15" customFormat="1" ht="22.8" x14ac:dyDescent="0.3">
      <c r="A12" s="28" t="s">
        <v>105</v>
      </c>
      <c r="B12" s="16" t="s">
        <v>101</v>
      </c>
      <c r="C12" s="22">
        <v>1032681.72</v>
      </c>
      <c r="D12" s="17">
        <f>387869.2+91823.02</f>
        <v>479692.22000000003</v>
      </c>
      <c r="E12" s="17"/>
      <c r="F12" s="17"/>
      <c r="G12" s="21"/>
      <c r="H12" s="11" t="s">
        <v>14</v>
      </c>
      <c r="I12"/>
      <c r="K12"/>
      <c r="L12"/>
    </row>
    <row r="13" spans="1:17" s="15" customFormat="1" ht="34.200000000000003" x14ac:dyDescent="0.3">
      <c r="A13" s="28" t="s">
        <v>95</v>
      </c>
      <c r="B13" s="16" t="s">
        <v>97</v>
      </c>
      <c r="C13" s="22">
        <v>6419498.2999999998</v>
      </c>
      <c r="D13" s="17">
        <v>1500000</v>
      </c>
      <c r="E13" s="18">
        <f>450000+224279.63</f>
        <v>674279.63</v>
      </c>
      <c r="F13" s="17"/>
      <c r="G13" s="21"/>
      <c r="H13" s="11" t="s">
        <v>14</v>
      </c>
      <c r="I13"/>
      <c r="K13"/>
      <c r="L13" s="6"/>
    </row>
    <row r="14" spans="1:17" s="15" customFormat="1" ht="45.6" x14ac:dyDescent="0.3">
      <c r="A14" s="28" t="s">
        <v>109</v>
      </c>
      <c r="B14" s="16" t="s">
        <v>100</v>
      </c>
      <c r="C14" s="22">
        <v>4738899.59</v>
      </c>
      <c r="D14" s="17">
        <v>1421669.88</v>
      </c>
      <c r="E14" s="18">
        <f>680343.88+750296.9+1857992.11</f>
        <v>3288632.89</v>
      </c>
      <c r="F14" s="17"/>
      <c r="G14" s="21"/>
      <c r="H14" s="11" t="s">
        <v>14</v>
      </c>
      <c r="I14"/>
      <c r="K14"/>
      <c r="L14"/>
    </row>
    <row r="15" spans="1:17" s="15" customFormat="1" ht="34.200000000000003" x14ac:dyDescent="0.3">
      <c r="A15" s="28" t="s">
        <v>108</v>
      </c>
      <c r="B15" s="16" t="s">
        <v>104</v>
      </c>
      <c r="C15" s="22">
        <v>5769618.4400000004</v>
      </c>
      <c r="D15" s="17">
        <v>300353.15999999997</v>
      </c>
      <c r="E15" s="18">
        <f>657374.61+750770.9921+534764.95</f>
        <v>1942910.5521</v>
      </c>
      <c r="F15" s="17">
        <f>1105571.95+632010.66+447369.83+481311.11</f>
        <v>2666263.5499999998</v>
      </c>
      <c r="G15" s="17">
        <v>509937.04</v>
      </c>
      <c r="H15" s="11" t="s">
        <v>14</v>
      </c>
      <c r="I15"/>
      <c r="K15"/>
      <c r="L15"/>
    </row>
    <row r="16" spans="1:17" s="15" customFormat="1" ht="34.200000000000003" x14ac:dyDescent="0.3">
      <c r="A16" s="28" t="s">
        <v>113</v>
      </c>
      <c r="B16" s="16" t="s">
        <v>112</v>
      </c>
      <c r="C16" s="22">
        <v>4566901.1500000004</v>
      </c>
      <c r="D16" s="17"/>
      <c r="E16" s="18">
        <f>646329.69+640060.33+589438.85</f>
        <v>1875828.87</v>
      </c>
      <c r="F16" s="17">
        <v>1145448.44</v>
      </c>
      <c r="G16" s="17">
        <f>503032.1083+595773.97</f>
        <v>1098806.0782999999</v>
      </c>
      <c r="H16" s="11" t="s">
        <v>14</v>
      </c>
      <c r="I16"/>
      <c r="K16"/>
      <c r="L16"/>
    </row>
    <row r="17" spans="1:17" s="15" customFormat="1" ht="45.6" x14ac:dyDescent="0.3">
      <c r="A17" s="28" t="s">
        <v>114</v>
      </c>
      <c r="B17" s="16" t="s">
        <v>118</v>
      </c>
      <c r="C17" s="22">
        <v>1324968.17</v>
      </c>
      <c r="D17" s="17"/>
      <c r="E17" s="18">
        <f>158394.38+218468.32</f>
        <v>376862.7</v>
      </c>
      <c r="F17" s="17">
        <v>633427.98</v>
      </c>
      <c r="G17" s="21"/>
      <c r="H17" s="11" t="s">
        <v>14</v>
      </c>
      <c r="I17"/>
      <c r="K17"/>
      <c r="L17"/>
    </row>
    <row r="18" spans="1:17" s="15" customFormat="1" ht="45.6" x14ac:dyDescent="0.3">
      <c r="A18" s="28" t="s">
        <v>115</v>
      </c>
      <c r="B18" s="16" t="s">
        <v>119</v>
      </c>
      <c r="C18" s="22">
        <v>479315.04</v>
      </c>
      <c r="D18" s="17"/>
      <c r="E18" s="18">
        <v>221060.90299999999</v>
      </c>
      <c r="F18" s="17"/>
      <c r="G18" s="21"/>
      <c r="H18" s="11" t="s">
        <v>14</v>
      </c>
      <c r="I18"/>
      <c r="K18"/>
      <c r="L18"/>
    </row>
    <row r="19" spans="1:17" s="15" customFormat="1" ht="34.200000000000003" x14ac:dyDescent="0.3">
      <c r="A19" s="28" t="s">
        <v>116</v>
      </c>
      <c r="B19" s="16" t="s">
        <v>120</v>
      </c>
      <c r="C19" s="22">
        <v>4245948</v>
      </c>
      <c r="D19" s="17"/>
      <c r="E19" s="18">
        <f>346777.15+492723.05+420224.89</f>
        <v>1259725.0899999999</v>
      </c>
      <c r="F19" s="17"/>
      <c r="G19" s="21"/>
      <c r="H19" s="11" t="s">
        <v>14</v>
      </c>
      <c r="I19"/>
      <c r="K19"/>
      <c r="L19"/>
    </row>
    <row r="20" spans="1:17" s="15" customFormat="1" ht="68.400000000000006" x14ac:dyDescent="0.3">
      <c r="A20" s="28" t="s">
        <v>123</v>
      </c>
      <c r="B20" s="16" t="s">
        <v>122</v>
      </c>
      <c r="C20" s="22">
        <v>2196272.27</v>
      </c>
      <c r="D20" s="18"/>
      <c r="E20" s="17">
        <v>658881.68000000005</v>
      </c>
      <c r="F20" s="17">
        <f>224440.63+396893.39+412454.48</f>
        <v>1033788.5</v>
      </c>
      <c r="G20" s="17">
        <f>190626.03+286901.18</f>
        <v>477527.20999999996</v>
      </c>
      <c r="H20" s="11" t="s">
        <v>14</v>
      </c>
      <c r="I20"/>
      <c r="K20"/>
      <c r="L20"/>
      <c r="Q20" s="30"/>
    </row>
    <row r="21" spans="1:17" s="15" customFormat="1" ht="57" x14ac:dyDescent="0.3">
      <c r="A21" s="28" t="s">
        <v>126</v>
      </c>
      <c r="B21" s="16" t="s">
        <v>130</v>
      </c>
      <c r="C21" s="22">
        <v>1248939.06</v>
      </c>
      <c r="D21" s="18"/>
      <c r="E21" s="17"/>
      <c r="F21" s="17">
        <v>374681.72</v>
      </c>
      <c r="G21" s="17">
        <v>309425.35259999998</v>
      </c>
      <c r="H21" s="11" t="s">
        <v>14</v>
      </c>
      <c r="I21"/>
      <c r="K21"/>
      <c r="L21"/>
      <c r="Q21" s="30"/>
    </row>
    <row r="22" spans="1:17" s="15" customFormat="1" ht="57" x14ac:dyDescent="0.3">
      <c r="A22" s="28" t="s">
        <v>127</v>
      </c>
      <c r="B22" s="16" t="s">
        <v>131</v>
      </c>
      <c r="C22" s="22">
        <v>1285002.5</v>
      </c>
      <c r="D22" s="18"/>
      <c r="E22" s="17"/>
      <c r="F22" s="17">
        <f>633484.20015+230782.17</f>
        <v>864266.37015000009</v>
      </c>
      <c r="G22" s="17">
        <v>380484.61</v>
      </c>
      <c r="H22" s="11" t="s">
        <v>14</v>
      </c>
      <c r="I22"/>
      <c r="K22"/>
      <c r="L22"/>
      <c r="Q22" s="30"/>
    </row>
    <row r="23" spans="1:17" s="15" customFormat="1" ht="45.6" x14ac:dyDescent="0.3">
      <c r="A23" s="28" t="s">
        <v>133</v>
      </c>
      <c r="B23" s="16" t="s">
        <v>137</v>
      </c>
      <c r="C23" s="22">
        <v>725000</v>
      </c>
      <c r="D23" s="18"/>
      <c r="E23" s="17"/>
      <c r="F23" s="17"/>
      <c r="G23" s="17">
        <f>382317.63183+272793.4</f>
        <v>655111.03182999999</v>
      </c>
      <c r="H23" s="11" t="s">
        <v>14</v>
      </c>
      <c r="I23"/>
      <c r="K23"/>
      <c r="L23"/>
      <c r="Q23" s="30"/>
    </row>
    <row r="24" spans="1:17" s="15" customFormat="1" ht="57" x14ac:dyDescent="0.3">
      <c r="A24" s="28" t="s">
        <v>134</v>
      </c>
      <c r="B24" s="16" t="s">
        <v>138</v>
      </c>
      <c r="C24" s="22">
        <v>1098283.6299999999</v>
      </c>
      <c r="D24" s="18"/>
      <c r="E24" s="17"/>
      <c r="F24" s="17"/>
      <c r="G24" s="17">
        <f>329485.09+376943.7+346896.94</f>
        <v>1053325.73</v>
      </c>
      <c r="H24" s="11" t="s">
        <v>14</v>
      </c>
      <c r="I24"/>
      <c r="K24"/>
      <c r="L24"/>
      <c r="Q24" s="30"/>
    </row>
    <row r="25" spans="1:17" s="15" customFormat="1" ht="34.200000000000003" x14ac:dyDescent="0.3">
      <c r="A25" s="28" t="s">
        <v>135</v>
      </c>
      <c r="B25" s="16" t="s">
        <v>139</v>
      </c>
      <c r="C25" s="22">
        <v>750000.32</v>
      </c>
      <c r="D25" s="18"/>
      <c r="E25" s="17"/>
      <c r="F25" s="17"/>
      <c r="G25" s="17">
        <f>335463.5+410010.96</f>
        <v>745474.46</v>
      </c>
      <c r="H25" s="11" t="s">
        <v>14</v>
      </c>
      <c r="I25"/>
      <c r="K25"/>
      <c r="L25"/>
      <c r="Q25" s="30"/>
    </row>
    <row r="26" spans="1:17" s="15" customFormat="1" ht="14.25" customHeight="1" x14ac:dyDescent="0.3">
      <c r="B26" s="10" t="s">
        <v>7</v>
      </c>
      <c r="C26" s="3">
        <f>SUM(C6:C25)</f>
        <v>45436380.670000009</v>
      </c>
      <c r="D26" s="3">
        <f>SUM(D6:D25)</f>
        <v>8685498.9332699999</v>
      </c>
      <c r="E26" s="3">
        <f>SUM(E6:E25)</f>
        <v>10525128.207900001</v>
      </c>
      <c r="F26" s="3">
        <f>SUM(F6:F25)</f>
        <v>7569450.3207099987</v>
      </c>
      <c r="G26" s="3">
        <f>SUM(G6:G25)</f>
        <v>5230091.5127299996</v>
      </c>
      <c r="H26"/>
      <c r="I26"/>
      <c r="K26"/>
      <c r="L26"/>
    </row>
    <row r="27" spans="1:17" s="15" customFormat="1" x14ac:dyDescent="0.3">
      <c r="B27" s="10" t="s">
        <v>8</v>
      </c>
      <c r="C27" s="3">
        <f>D26+E26+F26+G26</f>
        <v>32010168.974610001</v>
      </c>
      <c r="D27" s="9"/>
      <c r="E27" s="9"/>
      <c r="F27" s="9"/>
      <c r="G27" s="9"/>
      <c r="H27"/>
      <c r="I27"/>
      <c r="K27"/>
      <c r="L27"/>
    </row>
    <row r="28" spans="1:17" s="15" customFormat="1" ht="7.5" customHeight="1" x14ac:dyDescent="0.3">
      <c r="B28"/>
      <c r="C28"/>
      <c r="D28"/>
      <c r="E28"/>
      <c r="F28"/>
      <c r="G28"/>
      <c r="H28"/>
      <c r="I28"/>
      <c r="K28"/>
      <c r="L28"/>
    </row>
    <row r="29" spans="1:17" s="15" customFormat="1" x14ac:dyDescent="0.3">
      <c r="A29" s="9" t="s">
        <v>10</v>
      </c>
      <c r="C29"/>
      <c r="D29"/>
      <c r="E29"/>
      <c r="F29"/>
      <c r="G29"/>
      <c r="H29"/>
      <c r="I29"/>
      <c r="K29"/>
      <c r="L29"/>
    </row>
    <row r="30" spans="1:17" s="15" customFormat="1" ht="15" customHeight="1" x14ac:dyDescent="0.3">
      <c r="A30" s="33" t="s">
        <v>56</v>
      </c>
      <c r="B30" s="33" t="s">
        <v>0</v>
      </c>
      <c r="C30" s="31" t="s">
        <v>1</v>
      </c>
      <c r="D30" s="31" t="s">
        <v>3</v>
      </c>
      <c r="E30" s="31" t="s">
        <v>2</v>
      </c>
      <c r="F30" s="31" t="s">
        <v>4</v>
      </c>
      <c r="G30" s="31" t="s">
        <v>5</v>
      </c>
      <c r="H30" s="31" t="s">
        <v>6</v>
      </c>
      <c r="I30"/>
      <c r="K30"/>
      <c r="L30"/>
    </row>
    <row r="31" spans="1:17" s="15" customFormat="1" ht="15" customHeight="1" x14ac:dyDescent="0.3">
      <c r="A31" s="33"/>
      <c r="B31" s="33"/>
      <c r="C31" s="31"/>
      <c r="D31" s="31"/>
      <c r="E31" s="31"/>
      <c r="F31" s="31"/>
      <c r="G31" s="31"/>
      <c r="H31" s="31"/>
      <c r="I31"/>
      <c r="K31"/>
      <c r="L31"/>
    </row>
    <row r="32" spans="1:17" s="15" customFormat="1" ht="6.75" customHeight="1" x14ac:dyDescent="0.3">
      <c r="B32" s="1"/>
      <c r="C32" s="2"/>
      <c r="D32" s="2"/>
      <c r="E32" s="2"/>
      <c r="F32" s="2"/>
      <c r="G32" s="2"/>
      <c r="H32" s="2"/>
      <c r="I32"/>
      <c r="K32"/>
      <c r="L32"/>
    </row>
    <row r="33" spans="1:17" s="15" customFormat="1" ht="68.400000000000006" x14ac:dyDescent="0.3">
      <c r="A33" s="28" t="s">
        <v>117</v>
      </c>
      <c r="B33" s="16" t="s">
        <v>121</v>
      </c>
      <c r="C33" s="22">
        <v>2748360.77</v>
      </c>
      <c r="D33" s="17"/>
      <c r="E33" s="18">
        <v>824508.23</v>
      </c>
      <c r="F33" s="17">
        <v>572806.38</v>
      </c>
      <c r="G33" s="21"/>
      <c r="H33" s="11" t="s">
        <v>11</v>
      </c>
      <c r="I33"/>
      <c r="K33"/>
      <c r="L33"/>
    </row>
    <row r="34" spans="1:17" s="15" customFormat="1" ht="45.6" x14ac:dyDescent="0.3">
      <c r="A34" s="28" t="s">
        <v>132</v>
      </c>
      <c r="B34" s="16" t="s">
        <v>136</v>
      </c>
      <c r="C34" s="22">
        <v>5764061.6699999999</v>
      </c>
      <c r="D34" s="18"/>
      <c r="E34" s="17"/>
      <c r="F34" s="17"/>
      <c r="G34" s="17">
        <f>1729218.5+933663.41+762185.25</f>
        <v>3425067.16</v>
      </c>
      <c r="H34" s="11" t="s">
        <v>11</v>
      </c>
      <c r="I34"/>
      <c r="K34"/>
      <c r="L34"/>
      <c r="Q34" s="30"/>
    </row>
    <row r="35" spans="1:17" s="15" customFormat="1" ht="17.25" customHeight="1" x14ac:dyDescent="0.3">
      <c r="B35" s="9" t="s">
        <v>7</v>
      </c>
      <c r="C35" s="3">
        <f>SUM(C32:C34)</f>
        <v>8512422.4399999995</v>
      </c>
      <c r="D35" s="3">
        <f>SUM(D32:D34)</f>
        <v>0</v>
      </c>
      <c r="E35" s="3">
        <f>SUM(E32:E34)</f>
        <v>824508.23</v>
      </c>
      <c r="F35" s="3">
        <f>SUM(F32:F34)</f>
        <v>572806.38</v>
      </c>
      <c r="G35" s="3">
        <f>SUM(G32:G34)</f>
        <v>3425067.16</v>
      </c>
      <c r="H35"/>
      <c r="I35"/>
      <c r="K35"/>
      <c r="L35"/>
    </row>
    <row r="36" spans="1:17" s="15" customFormat="1" x14ac:dyDescent="0.3">
      <c r="B36" s="5" t="s">
        <v>8</v>
      </c>
      <c r="C36" s="3">
        <f>D35+E35+F35+G35</f>
        <v>4822381.7699999996</v>
      </c>
      <c r="D36" s="8"/>
      <c r="E36" s="8"/>
      <c r="F36" s="8"/>
      <c r="G36" s="8"/>
      <c r="H36" s="4"/>
      <c r="I36"/>
      <c r="K36"/>
      <c r="L36"/>
    </row>
    <row r="37" spans="1:17" s="15" customFormat="1" ht="9.75" customHeight="1" x14ac:dyDescent="0.3">
      <c r="B37"/>
      <c r="C37"/>
      <c r="D37" s="8"/>
      <c r="E37" s="8"/>
      <c r="F37" s="8"/>
      <c r="G37" s="8"/>
      <c r="H37" s="4"/>
      <c r="I37"/>
      <c r="K37"/>
      <c r="L37"/>
    </row>
    <row r="38" spans="1:17" s="15" customFormat="1" x14ac:dyDescent="0.3">
      <c r="B38" s="5" t="s">
        <v>110</v>
      </c>
      <c r="C38" s="3">
        <f>C35+C26</f>
        <v>53948803.110000007</v>
      </c>
      <c r="D38" s="8"/>
      <c r="E38" s="8"/>
      <c r="F38" s="8"/>
      <c r="G38" s="8"/>
      <c r="H38" s="4"/>
      <c r="I38" s="20"/>
      <c r="K38"/>
      <c r="L38"/>
    </row>
    <row r="39" spans="1:17" s="15" customFormat="1" x14ac:dyDescent="0.3">
      <c r="B39" s="5" t="s">
        <v>111</v>
      </c>
      <c r="C39" s="7">
        <f>C36+C27</f>
        <v>36832550.744609997</v>
      </c>
      <c r="D39" s="4">
        <f>D35+D26</f>
        <v>8685498.9332699999</v>
      </c>
      <c r="E39" s="4">
        <f>E35+E26</f>
        <v>11349636.437900001</v>
      </c>
      <c r="F39" s="4">
        <f>F35+F26</f>
        <v>8142256.7007099986</v>
      </c>
      <c r="G39" s="4">
        <f>G35+G26</f>
        <v>8655158.6727299988</v>
      </c>
      <c r="H39"/>
      <c r="I39"/>
      <c r="K39"/>
      <c r="L39"/>
    </row>
    <row r="40" spans="1:17" s="15" customFormat="1" ht="5.25" customHeight="1" x14ac:dyDescent="0.3">
      <c r="B40"/>
      <c r="C40"/>
      <c r="D40"/>
      <c r="E40"/>
      <c r="F40"/>
      <c r="G40"/>
      <c r="H40"/>
      <c r="I40"/>
      <c r="K40"/>
      <c r="L40"/>
    </row>
    <row r="41" spans="1:17" s="15" customFormat="1" ht="28.8" x14ac:dyDescent="0.3">
      <c r="B41" s="5" t="s">
        <v>12</v>
      </c>
      <c r="C41" s="19">
        <f>F41+G41+E41+D41</f>
        <v>405121.3</v>
      </c>
      <c r="D41" s="24">
        <v>202104.31</v>
      </c>
      <c r="E41" s="24">
        <v>0</v>
      </c>
      <c r="F41" s="24">
        <v>149417.85</v>
      </c>
      <c r="G41" s="24">
        <v>53599.14</v>
      </c>
      <c r="I41"/>
      <c r="K41"/>
      <c r="L41"/>
    </row>
    <row r="42" spans="1:17" s="15" customFormat="1" x14ac:dyDescent="0.3">
      <c r="B42"/>
      <c r="C42" s="6"/>
      <c r="D42"/>
      <c r="E42"/>
      <c r="F42"/>
      <c r="G42"/>
      <c r="H42"/>
      <c r="I42"/>
      <c r="K42"/>
      <c r="L42"/>
    </row>
    <row r="57" spans="20:27" x14ac:dyDescent="0.3">
      <c r="T57" s="20"/>
      <c r="U57" s="20"/>
      <c r="V57" s="20"/>
      <c r="W57" s="20"/>
      <c r="X57" s="20"/>
      <c r="Y57" s="20"/>
      <c r="Z57" s="20"/>
      <c r="AA57" s="20"/>
    </row>
    <row r="58" spans="20:27" x14ac:dyDescent="0.3">
      <c r="T58" s="20"/>
      <c r="U58" s="20"/>
      <c r="V58" s="20"/>
      <c r="W58" s="20"/>
      <c r="X58" s="20"/>
      <c r="Y58" s="20"/>
      <c r="Z58" s="20"/>
      <c r="AA58" s="20"/>
    </row>
    <row r="59" spans="20:27" x14ac:dyDescent="0.3">
      <c r="T59" s="20"/>
      <c r="U59" s="20"/>
      <c r="V59" s="20"/>
      <c r="W59" s="20"/>
      <c r="X59" s="20"/>
      <c r="Y59" s="20"/>
      <c r="Z59" s="20"/>
      <c r="AA59" s="20"/>
    </row>
    <row r="60" spans="20:27" x14ac:dyDescent="0.3">
      <c r="T60" s="20"/>
      <c r="U60" s="20"/>
      <c r="V60" s="20"/>
      <c r="W60" s="20"/>
      <c r="X60" s="20"/>
      <c r="Y60" s="20"/>
      <c r="Z60" s="20"/>
      <c r="AA60" s="20"/>
    </row>
    <row r="61" spans="20:27" x14ac:dyDescent="0.3">
      <c r="T61" s="20"/>
      <c r="U61" s="20"/>
      <c r="V61" s="20"/>
      <c r="W61" s="20"/>
      <c r="X61" s="20"/>
      <c r="Y61" s="20"/>
      <c r="Z61" s="20"/>
      <c r="AA61" s="20"/>
    </row>
    <row r="62" spans="20:27" x14ac:dyDescent="0.3">
      <c r="T62" s="20"/>
      <c r="U62" s="20"/>
      <c r="V62" s="20"/>
      <c r="W62" s="20"/>
      <c r="X62" s="20"/>
      <c r="Y62" s="20"/>
      <c r="Z62" s="20"/>
      <c r="AA62" s="20"/>
    </row>
    <row r="63" spans="20:27" x14ac:dyDescent="0.3">
      <c r="T63" s="20"/>
      <c r="U63" s="20"/>
      <c r="V63" s="20"/>
      <c r="W63" s="20"/>
      <c r="X63" s="20"/>
      <c r="Y63" s="20"/>
      <c r="Z63" s="20"/>
      <c r="AA63" s="20"/>
    </row>
    <row r="64" spans="20:27" x14ac:dyDescent="0.3">
      <c r="T64" s="20"/>
      <c r="U64" s="20"/>
      <c r="V64" s="20"/>
      <c r="W64" s="20"/>
      <c r="X64" s="20"/>
      <c r="Y64" s="20"/>
      <c r="Z64" s="20"/>
      <c r="AA64" s="20"/>
    </row>
    <row r="65" spans="20:27" x14ac:dyDescent="0.3">
      <c r="T65" s="20"/>
      <c r="U65" s="20"/>
      <c r="V65" s="20"/>
      <c r="W65" s="20"/>
      <c r="X65" s="20"/>
      <c r="Y65" s="20"/>
      <c r="Z65" s="20"/>
      <c r="AA65" s="20"/>
    </row>
    <row r="66" spans="20:27" x14ac:dyDescent="0.3">
      <c r="T66" s="20"/>
      <c r="U66" s="20"/>
      <c r="V66" s="20"/>
      <c r="W66" s="20"/>
      <c r="X66" s="20"/>
      <c r="Y66" s="20"/>
      <c r="Z66" s="20"/>
      <c r="AA66" s="20"/>
    </row>
    <row r="67" spans="20:27" x14ac:dyDescent="0.3">
      <c r="T67" s="20"/>
      <c r="U67" s="20"/>
      <c r="V67" s="20"/>
      <c r="W67" s="20"/>
      <c r="X67" s="20"/>
      <c r="Y67" s="20"/>
      <c r="Z67" s="20"/>
      <c r="AA67" s="20"/>
    </row>
    <row r="68" spans="20:27" x14ac:dyDescent="0.3">
      <c r="T68" s="20"/>
      <c r="U68" s="20"/>
      <c r="V68" s="20"/>
      <c r="W68" s="20"/>
      <c r="X68" s="20"/>
      <c r="Y68" s="20"/>
      <c r="Z68" s="20"/>
      <c r="AA68" s="20"/>
    </row>
    <row r="69" spans="20:27" x14ac:dyDescent="0.3">
      <c r="T69" s="20"/>
      <c r="U69" s="8"/>
      <c r="V69" s="20"/>
      <c r="W69" s="8"/>
      <c r="X69" s="20"/>
      <c r="Y69" s="20"/>
      <c r="Z69" s="20"/>
      <c r="AA69" s="20"/>
    </row>
    <row r="70" spans="20:27" x14ac:dyDescent="0.3">
      <c r="T70" s="20"/>
      <c r="U70" s="20"/>
      <c r="V70" s="20"/>
      <c r="W70" s="20"/>
      <c r="X70" s="20"/>
      <c r="Y70" s="20"/>
      <c r="Z70" s="20"/>
      <c r="AA70" s="20"/>
    </row>
    <row r="71" spans="20:27" x14ac:dyDescent="0.3">
      <c r="T71" s="20"/>
      <c r="U71" s="20"/>
      <c r="V71" s="20"/>
      <c r="W71" s="20"/>
      <c r="X71" s="20"/>
      <c r="Y71" s="20"/>
      <c r="Z71" s="20"/>
      <c r="AA71" s="20"/>
    </row>
    <row r="72" spans="20:27" x14ac:dyDescent="0.3">
      <c r="T72" s="20"/>
      <c r="W72" s="20"/>
      <c r="X72" s="20"/>
      <c r="Y72" s="20"/>
      <c r="Z72" s="20"/>
      <c r="AA72" s="20"/>
    </row>
    <row r="73" spans="20:27" x14ac:dyDescent="0.3">
      <c r="T73" s="20"/>
      <c r="U73" s="20"/>
      <c r="V73" s="20"/>
      <c r="W73" s="20"/>
      <c r="X73" s="20"/>
      <c r="Y73" s="20"/>
      <c r="Z73" s="20"/>
      <c r="AA73" s="20"/>
    </row>
    <row r="74" spans="20:27" x14ac:dyDescent="0.3">
      <c r="T74" s="20"/>
      <c r="U74" s="20"/>
      <c r="V74" s="20"/>
      <c r="W74" s="20"/>
      <c r="X74" s="20"/>
      <c r="Y74" s="20"/>
      <c r="Z74" s="20"/>
      <c r="AA74" s="20"/>
    </row>
    <row r="75" spans="20:27" x14ac:dyDescent="0.3">
      <c r="T75" s="20"/>
      <c r="U75" s="20"/>
      <c r="V75" s="20"/>
      <c r="W75" s="20"/>
      <c r="X75" s="20"/>
      <c r="Y75" s="20"/>
      <c r="Z75" s="20"/>
      <c r="AA75" s="20"/>
    </row>
    <row r="76" spans="20:27" x14ac:dyDescent="0.3">
      <c r="T76" s="20"/>
      <c r="U76" s="20"/>
      <c r="V76" s="20"/>
      <c r="W76" s="20"/>
      <c r="X76" s="20"/>
      <c r="Y76" s="20"/>
      <c r="Z76" s="20"/>
      <c r="AA76" s="20"/>
    </row>
  </sheetData>
  <mergeCells count="18">
    <mergeCell ref="A3:A4"/>
    <mergeCell ref="A30:A31"/>
    <mergeCell ref="H30:H31"/>
    <mergeCell ref="B30:B31"/>
    <mergeCell ref="C30:C31"/>
    <mergeCell ref="D30:D31"/>
    <mergeCell ref="E30:E31"/>
    <mergeCell ref="F30:F31"/>
    <mergeCell ref="G30:G31"/>
    <mergeCell ref="B1:H1"/>
    <mergeCell ref="C2:H2"/>
    <mergeCell ref="B3:B4"/>
    <mergeCell ref="C3:C4"/>
    <mergeCell ref="D3:D4"/>
    <mergeCell ref="E3:E4"/>
    <mergeCell ref="F3:F4"/>
    <mergeCell ref="G3:G4"/>
    <mergeCell ref="H3:H4"/>
  </mergeCells>
  <phoneticPr fontId="9" type="noConversion"/>
  <pageMargins left="0.6692913385826772" right="0.15748031496062992" top="0.11811023622047245" bottom="0.11811023622047245" header="0.31496062992125984" footer="0.31496062992125984"/>
  <pageSetup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71"/>
  <sheetViews>
    <sheetView topLeftCell="A25" workbookViewId="0">
      <selection activeCell="A23" sqref="A23:XFD23"/>
    </sheetView>
  </sheetViews>
  <sheetFormatPr baseColWidth="10" defaultRowHeight="14.4" x14ac:dyDescent="0.3"/>
  <cols>
    <col min="1" max="1" width="16.44140625" customWidth="1"/>
    <col min="2" max="2" width="44" customWidth="1"/>
    <col min="3" max="3" width="16.33203125" customWidth="1"/>
    <col min="4" max="4" width="14.5546875" customWidth="1"/>
    <col min="5" max="5" width="15" customWidth="1"/>
    <col min="6" max="6" width="15" bestFit="1" customWidth="1"/>
    <col min="7" max="7" width="14.6640625" customWidth="1"/>
    <col min="8" max="8" width="15.44140625" customWidth="1"/>
    <col min="9" max="9" width="14.109375" bestFit="1" customWidth="1"/>
    <col min="10" max="10" width="18.88671875" style="15" customWidth="1"/>
    <col min="11" max="12" width="11.44140625" customWidth="1"/>
    <col min="13" max="13" width="20.5546875" style="15" hidden="1" customWidth="1"/>
    <col min="14" max="14" width="67.88671875" style="15" customWidth="1"/>
    <col min="15" max="15" width="14.109375" bestFit="1" customWidth="1"/>
    <col min="22" max="22" width="19.33203125" customWidth="1"/>
  </cols>
  <sheetData>
    <row r="1" spans="1:12" ht="33" customHeight="1" x14ac:dyDescent="0.3">
      <c r="B1" s="34" t="s">
        <v>57</v>
      </c>
      <c r="C1" s="35"/>
      <c r="D1" s="35"/>
      <c r="E1" s="35"/>
      <c r="F1" s="35"/>
      <c r="G1" s="35"/>
      <c r="H1" s="35"/>
    </row>
    <row r="2" spans="1:12" x14ac:dyDescent="0.3">
      <c r="B2" s="9" t="s">
        <v>9</v>
      </c>
      <c r="C2" s="32" t="s">
        <v>60</v>
      </c>
      <c r="D2" s="32"/>
      <c r="E2" s="32"/>
      <c r="F2" s="32"/>
      <c r="G2" s="32"/>
      <c r="H2" s="32"/>
    </row>
    <row r="3" spans="1:12" ht="15" customHeight="1" x14ac:dyDescent="0.3">
      <c r="A3" s="33" t="s">
        <v>56</v>
      </c>
      <c r="B3" s="33" t="s">
        <v>0</v>
      </c>
      <c r="C3" s="31" t="s">
        <v>1</v>
      </c>
      <c r="D3" s="31" t="s">
        <v>3</v>
      </c>
      <c r="E3" s="31" t="s">
        <v>2</v>
      </c>
      <c r="F3" s="31" t="s">
        <v>4</v>
      </c>
      <c r="G3" s="31" t="s">
        <v>5</v>
      </c>
      <c r="H3" s="31" t="s">
        <v>6</v>
      </c>
    </row>
    <row r="4" spans="1:12" x14ac:dyDescent="0.3">
      <c r="A4" s="33"/>
      <c r="B4" s="33"/>
      <c r="C4" s="31"/>
      <c r="D4" s="31"/>
      <c r="E4" s="31"/>
      <c r="F4" s="31"/>
      <c r="G4" s="31"/>
      <c r="H4" s="31"/>
    </row>
    <row r="5" spans="1:12" ht="8.25" customHeight="1" x14ac:dyDescent="0.3">
      <c r="B5" s="1"/>
      <c r="C5" s="2"/>
      <c r="D5" s="2"/>
      <c r="E5" s="2"/>
      <c r="F5" s="2"/>
      <c r="G5" s="2"/>
      <c r="H5" s="2"/>
    </row>
    <row r="6" spans="1:12" x14ac:dyDescent="0.3">
      <c r="A6" s="27"/>
      <c r="B6" s="12"/>
      <c r="C6" s="14"/>
      <c r="D6" s="13"/>
      <c r="E6" s="13"/>
      <c r="F6" s="13"/>
      <c r="G6" s="13"/>
      <c r="H6" s="11"/>
    </row>
    <row r="7" spans="1:12" s="15" customFormat="1" ht="57" customHeight="1" x14ac:dyDescent="0.3">
      <c r="A7" s="28"/>
      <c r="B7" s="16"/>
      <c r="C7" s="22"/>
      <c r="D7" s="17"/>
      <c r="E7" s="18"/>
      <c r="F7" s="21"/>
      <c r="G7" s="21"/>
      <c r="H7" s="11"/>
      <c r="I7"/>
      <c r="K7"/>
      <c r="L7"/>
    </row>
    <row r="8" spans="1:12" s="15" customFormat="1" ht="57" customHeight="1" x14ac:dyDescent="0.3">
      <c r="A8" s="28"/>
      <c r="B8" s="16"/>
      <c r="C8" s="22"/>
      <c r="D8" s="21"/>
      <c r="E8" s="18"/>
      <c r="F8" s="21"/>
      <c r="G8" s="17"/>
      <c r="H8" s="11"/>
      <c r="I8"/>
      <c r="K8"/>
      <c r="L8"/>
    </row>
    <row r="9" spans="1:12" s="15" customFormat="1" ht="57" customHeight="1" x14ac:dyDescent="0.3">
      <c r="A9" s="28"/>
      <c r="B9" s="16"/>
      <c r="C9" s="22"/>
      <c r="D9" s="17"/>
      <c r="E9" s="18"/>
      <c r="F9" s="21"/>
      <c r="G9" s="17"/>
      <c r="H9" s="11"/>
      <c r="I9"/>
      <c r="J9" s="24"/>
      <c r="K9" s="26"/>
      <c r="L9"/>
    </row>
    <row r="10" spans="1:12" s="15" customFormat="1" x14ac:dyDescent="0.3">
      <c r="B10" s="12"/>
      <c r="C10" s="14"/>
      <c r="D10" s="13"/>
      <c r="E10" s="13"/>
      <c r="F10" s="13"/>
      <c r="G10" s="13"/>
      <c r="H10" s="11"/>
      <c r="I10"/>
      <c r="K10"/>
      <c r="L10"/>
    </row>
    <row r="11" spans="1:12" s="15" customFormat="1" ht="14.25" customHeight="1" x14ac:dyDescent="0.3">
      <c r="B11" s="10" t="s">
        <v>7</v>
      </c>
      <c r="C11" s="3">
        <f>SUM(C6:C10)</f>
        <v>0</v>
      </c>
      <c r="D11" s="3">
        <f>SUM(D6:D10)</f>
        <v>0</v>
      </c>
      <c r="E11" s="3">
        <f>SUM(E6:E10)</f>
        <v>0</v>
      </c>
      <c r="F11" s="3">
        <f>SUM(F6:F10)</f>
        <v>0</v>
      </c>
      <c r="G11" s="3">
        <f>SUM(G6:G10)</f>
        <v>0</v>
      </c>
      <c r="H11"/>
      <c r="I11"/>
      <c r="K11"/>
      <c r="L11"/>
    </row>
    <row r="12" spans="1:12" s="15" customFormat="1" x14ac:dyDescent="0.3">
      <c r="B12" s="10" t="s">
        <v>8</v>
      </c>
      <c r="C12" s="3">
        <f>D11+E11+F11+G11</f>
        <v>0</v>
      </c>
      <c r="D12" s="9"/>
      <c r="E12" s="9"/>
      <c r="F12" s="9"/>
      <c r="G12" s="9"/>
      <c r="H12"/>
      <c r="I12"/>
      <c r="K12"/>
      <c r="L12"/>
    </row>
    <row r="13" spans="1:12" s="15" customFormat="1" ht="7.5" customHeight="1" x14ac:dyDescent="0.3">
      <c r="B13"/>
      <c r="C13"/>
      <c r="D13"/>
      <c r="E13"/>
      <c r="F13"/>
      <c r="G13"/>
      <c r="H13"/>
      <c r="I13"/>
      <c r="K13"/>
      <c r="L13"/>
    </row>
    <row r="14" spans="1:12" s="15" customFormat="1" x14ac:dyDescent="0.3">
      <c r="A14" s="9" t="s">
        <v>10</v>
      </c>
      <c r="C14"/>
      <c r="D14"/>
      <c r="E14"/>
      <c r="F14"/>
      <c r="G14"/>
      <c r="H14"/>
      <c r="I14"/>
      <c r="K14"/>
      <c r="L14"/>
    </row>
    <row r="15" spans="1:12" s="15" customFormat="1" ht="15" customHeight="1" x14ac:dyDescent="0.3">
      <c r="A15" s="33" t="s">
        <v>56</v>
      </c>
      <c r="B15" s="33" t="s">
        <v>0</v>
      </c>
      <c r="C15" s="31" t="s">
        <v>1</v>
      </c>
      <c r="D15" s="31" t="s">
        <v>3</v>
      </c>
      <c r="E15" s="31" t="s">
        <v>2</v>
      </c>
      <c r="F15" s="31" t="s">
        <v>4</v>
      </c>
      <c r="G15" s="31" t="s">
        <v>5</v>
      </c>
      <c r="H15" s="31" t="s">
        <v>6</v>
      </c>
      <c r="I15"/>
      <c r="K15"/>
      <c r="L15"/>
    </row>
    <row r="16" spans="1:12" s="15" customFormat="1" ht="15" customHeight="1" x14ac:dyDescent="0.3">
      <c r="A16" s="33"/>
      <c r="B16" s="33"/>
      <c r="C16" s="31"/>
      <c r="D16" s="31"/>
      <c r="E16" s="31"/>
      <c r="F16" s="31"/>
      <c r="G16" s="31"/>
      <c r="H16" s="31"/>
      <c r="I16"/>
      <c r="K16"/>
      <c r="L16"/>
    </row>
    <row r="17" spans="1:12" s="15" customFormat="1" ht="6.75" customHeight="1" x14ac:dyDescent="0.3">
      <c r="B17" s="1"/>
      <c r="C17" s="2"/>
      <c r="D17" s="2"/>
      <c r="E17" s="2"/>
      <c r="F17" s="2"/>
      <c r="G17" s="2"/>
      <c r="H17" s="2"/>
      <c r="I17"/>
      <c r="K17"/>
      <c r="L17"/>
    </row>
    <row r="18" spans="1:12" s="15" customFormat="1" ht="57" customHeight="1" x14ac:dyDescent="0.3">
      <c r="A18" s="28"/>
      <c r="B18" s="16"/>
      <c r="C18" s="22"/>
      <c r="D18" s="17"/>
      <c r="E18" s="18"/>
      <c r="F18" s="21"/>
      <c r="G18" s="21"/>
      <c r="H18" s="11"/>
      <c r="I18"/>
      <c r="K18"/>
      <c r="L18"/>
    </row>
    <row r="19" spans="1:12" s="15" customFormat="1" ht="64.5" customHeight="1" x14ac:dyDescent="0.3">
      <c r="A19" s="28" t="s">
        <v>83</v>
      </c>
      <c r="B19" s="29" t="s">
        <v>61</v>
      </c>
      <c r="C19" s="22">
        <v>2481841.2799999998</v>
      </c>
      <c r="D19" s="17">
        <v>0</v>
      </c>
      <c r="E19" s="18">
        <v>1606974.6500000001</v>
      </c>
      <c r="F19" s="21"/>
      <c r="G19" s="21"/>
      <c r="H19" s="11"/>
      <c r="I19"/>
      <c r="J19" s="15" t="s">
        <v>62</v>
      </c>
      <c r="K19"/>
      <c r="L19"/>
    </row>
    <row r="20" spans="1:12" s="15" customFormat="1" ht="57" customHeight="1" x14ac:dyDescent="0.3">
      <c r="A20" s="28" t="s">
        <v>84</v>
      </c>
      <c r="B20" s="16" t="s">
        <v>63</v>
      </c>
      <c r="C20" s="22">
        <v>370931.83</v>
      </c>
      <c r="D20" s="17">
        <v>0</v>
      </c>
      <c r="E20" s="18">
        <v>142255.81999999998</v>
      </c>
      <c r="F20" s="21"/>
      <c r="G20" s="21"/>
      <c r="H20" s="11"/>
      <c r="I20"/>
      <c r="J20" s="15" t="s">
        <v>64</v>
      </c>
      <c r="K20"/>
      <c r="L20"/>
    </row>
    <row r="21" spans="1:12" s="15" customFormat="1" ht="57" customHeight="1" x14ac:dyDescent="0.3">
      <c r="A21" s="28" t="s">
        <v>85</v>
      </c>
      <c r="B21" s="16" t="s">
        <v>65</v>
      </c>
      <c r="C21" s="22">
        <v>251769.29</v>
      </c>
      <c r="D21" s="17">
        <v>0</v>
      </c>
      <c r="E21" s="18">
        <f>247718.18+1074.23+429.69</f>
        <v>249222.1</v>
      </c>
      <c r="F21" s="21"/>
      <c r="G21" s="21"/>
      <c r="H21" s="11"/>
      <c r="I21"/>
      <c r="J21" s="15" t="s">
        <v>66</v>
      </c>
      <c r="K21"/>
      <c r="L21"/>
    </row>
    <row r="22" spans="1:12" s="15" customFormat="1" ht="57" customHeight="1" x14ac:dyDescent="0.3">
      <c r="A22" s="28" t="s">
        <v>86</v>
      </c>
      <c r="B22" s="16" t="s">
        <v>73</v>
      </c>
      <c r="C22" s="22">
        <v>1463438.08</v>
      </c>
      <c r="D22" s="17">
        <v>0</v>
      </c>
      <c r="E22" s="18">
        <v>651139.33000000007</v>
      </c>
      <c r="F22" s="21"/>
      <c r="G22" s="21"/>
      <c r="H22" s="11"/>
      <c r="I22"/>
      <c r="J22" s="15" t="s">
        <v>67</v>
      </c>
      <c r="K22"/>
      <c r="L22"/>
    </row>
    <row r="23" spans="1:12" s="15" customFormat="1" ht="57" customHeight="1" x14ac:dyDescent="0.3">
      <c r="A23" s="28" t="s">
        <v>87</v>
      </c>
      <c r="B23" s="16" t="s">
        <v>74</v>
      </c>
      <c r="C23" s="22">
        <v>666817.79</v>
      </c>
      <c r="D23" s="17">
        <v>0</v>
      </c>
      <c r="E23" s="18">
        <v>0</v>
      </c>
      <c r="F23" s="21"/>
      <c r="G23" s="21"/>
      <c r="H23" s="11"/>
      <c r="I23"/>
      <c r="J23" s="15" t="s">
        <v>68</v>
      </c>
      <c r="K23"/>
      <c r="L23"/>
    </row>
    <row r="24" spans="1:12" s="15" customFormat="1" ht="57" customHeight="1" x14ac:dyDescent="0.3">
      <c r="A24" s="28" t="s">
        <v>88</v>
      </c>
      <c r="B24" s="16" t="s">
        <v>75</v>
      </c>
      <c r="C24" s="22">
        <v>1484917.53</v>
      </c>
      <c r="D24" s="17"/>
      <c r="E24" s="18">
        <v>445475.26</v>
      </c>
      <c r="F24" s="21"/>
      <c r="G24" s="21"/>
      <c r="H24" s="11"/>
      <c r="I24"/>
      <c r="J24" s="15" t="s">
        <v>69</v>
      </c>
      <c r="K24"/>
      <c r="L24"/>
    </row>
    <row r="25" spans="1:12" s="15" customFormat="1" ht="57" customHeight="1" x14ac:dyDescent="0.3">
      <c r="A25" s="28" t="s">
        <v>89</v>
      </c>
      <c r="B25" s="16" t="s">
        <v>82</v>
      </c>
      <c r="C25" s="22">
        <v>938230.7</v>
      </c>
      <c r="D25" s="17">
        <v>0</v>
      </c>
      <c r="E25" s="18">
        <v>0</v>
      </c>
      <c r="F25" s="21"/>
      <c r="G25" s="21"/>
      <c r="H25" s="11"/>
      <c r="I25"/>
      <c r="J25" s="15" t="s">
        <v>70</v>
      </c>
      <c r="K25"/>
      <c r="L25"/>
    </row>
    <row r="26" spans="1:12" s="15" customFormat="1" ht="57" customHeight="1" x14ac:dyDescent="0.3">
      <c r="A26" s="28" t="s">
        <v>90</v>
      </c>
      <c r="B26" s="16" t="s">
        <v>76</v>
      </c>
      <c r="C26" s="22">
        <v>3146954.75</v>
      </c>
      <c r="D26" s="17">
        <v>0</v>
      </c>
      <c r="E26" s="18">
        <v>445475.26</v>
      </c>
      <c r="F26" s="21"/>
      <c r="G26" s="21"/>
      <c r="H26" s="11"/>
      <c r="I26"/>
      <c r="J26" s="15" t="s">
        <v>71</v>
      </c>
      <c r="K26"/>
      <c r="L26"/>
    </row>
    <row r="27" spans="1:12" s="15" customFormat="1" ht="57" customHeight="1" x14ac:dyDescent="0.3">
      <c r="A27" s="28" t="s">
        <v>91</v>
      </c>
      <c r="B27" s="16" t="s">
        <v>77</v>
      </c>
      <c r="C27" s="22">
        <v>677637.51</v>
      </c>
      <c r="D27" s="17">
        <v>0</v>
      </c>
      <c r="E27" s="21">
        <v>368250.76299999998</v>
      </c>
      <c r="F27" s="21"/>
      <c r="G27" s="21"/>
      <c r="H27" s="11"/>
      <c r="I27"/>
      <c r="J27" s="15" t="s">
        <v>72</v>
      </c>
      <c r="K27"/>
      <c r="L27"/>
    </row>
    <row r="28" spans="1:12" s="15" customFormat="1" ht="57" customHeight="1" x14ac:dyDescent="0.3">
      <c r="A28" s="28" t="s">
        <v>92</v>
      </c>
      <c r="B28" s="16" t="s">
        <v>78</v>
      </c>
      <c r="C28" s="22">
        <v>184173.73</v>
      </c>
      <c r="D28" s="17">
        <v>0</v>
      </c>
      <c r="E28" s="21">
        <f>181090+314.12+785.3</f>
        <v>182189.41999999998</v>
      </c>
      <c r="F28" s="21"/>
      <c r="G28" s="21"/>
      <c r="H28" s="11"/>
      <c r="I28"/>
      <c r="J28" s="15" t="s">
        <v>80</v>
      </c>
      <c r="K28"/>
      <c r="L28"/>
    </row>
    <row r="29" spans="1:12" s="15" customFormat="1" ht="57" customHeight="1" x14ac:dyDescent="0.3">
      <c r="A29" s="28" t="s">
        <v>93</v>
      </c>
      <c r="B29" s="16" t="s">
        <v>79</v>
      </c>
      <c r="C29" s="22">
        <v>840468.72</v>
      </c>
      <c r="D29" s="17">
        <v>0</v>
      </c>
      <c r="E29" s="18">
        <v>0</v>
      </c>
      <c r="F29" s="21"/>
      <c r="G29" s="21"/>
      <c r="H29" s="11"/>
      <c r="I29"/>
      <c r="J29" s="15" t="s">
        <v>81</v>
      </c>
      <c r="K29"/>
      <c r="L29"/>
    </row>
    <row r="30" spans="1:12" s="15" customFormat="1" ht="17.25" customHeight="1" x14ac:dyDescent="0.3">
      <c r="B30" s="9" t="s">
        <v>7</v>
      </c>
      <c r="C30" s="3">
        <f>SUM(C17:C29)</f>
        <v>12507181.210000001</v>
      </c>
      <c r="D30" s="3">
        <f t="shared" ref="D30:G30" si="0">SUM(D17:D29)</f>
        <v>0</v>
      </c>
      <c r="E30" s="3">
        <f t="shared" si="0"/>
        <v>4090982.6029999997</v>
      </c>
      <c r="F30" s="3">
        <f t="shared" si="0"/>
        <v>0</v>
      </c>
      <c r="G30" s="3">
        <f t="shared" si="0"/>
        <v>0</v>
      </c>
      <c r="H30"/>
      <c r="I30"/>
      <c r="K30"/>
      <c r="L30"/>
    </row>
    <row r="31" spans="1:12" s="15" customFormat="1" x14ac:dyDescent="0.3">
      <c r="B31" s="5" t="s">
        <v>8</v>
      </c>
      <c r="C31" s="3">
        <f>D30+E30+F30+G30</f>
        <v>4090982.6029999997</v>
      </c>
      <c r="D31" s="8"/>
      <c r="E31" s="8"/>
      <c r="F31" s="8"/>
      <c r="G31" s="8"/>
      <c r="H31" s="4"/>
      <c r="I31"/>
      <c r="K31"/>
      <c r="L31"/>
    </row>
    <row r="32" spans="1:12" s="15" customFormat="1" ht="9.75" customHeight="1" x14ac:dyDescent="0.3">
      <c r="B32"/>
      <c r="C32"/>
      <c r="D32" s="8"/>
      <c r="E32" s="8"/>
      <c r="F32" s="8"/>
      <c r="G32" s="8"/>
      <c r="H32" s="4"/>
      <c r="I32"/>
      <c r="K32"/>
      <c r="L32"/>
    </row>
    <row r="33" spans="2:12" s="15" customFormat="1" x14ac:dyDescent="0.3">
      <c r="B33" s="5" t="s">
        <v>58</v>
      </c>
      <c r="C33" s="3">
        <f>C30+C11</f>
        <v>12507181.210000001</v>
      </c>
      <c r="D33" s="8"/>
      <c r="E33" s="8"/>
      <c r="F33" s="8"/>
      <c r="G33" s="8"/>
      <c r="H33" s="4"/>
      <c r="I33" s="20"/>
      <c r="K33"/>
      <c r="L33"/>
    </row>
    <row r="34" spans="2:12" s="15" customFormat="1" x14ac:dyDescent="0.3">
      <c r="B34" s="5" t="s">
        <v>59</v>
      </c>
      <c r="C34" s="7">
        <f>C31+C12</f>
        <v>4090982.6029999997</v>
      </c>
      <c r="D34" s="4">
        <f>D30+D11</f>
        <v>0</v>
      </c>
      <c r="E34" s="4">
        <f>E30+E11</f>
        <v>4090982.6029999997</v>
      </c>
      <c r="F34" s="4">
        <f>F30+F11</f>
        <v>0</v>
      </c>
      <c r="G34" s="4">
        <f>G30+G11</f>
        <v>0</v>
      </c>
      <c r="H34"/>
      <c r="I34"/>
      <c r="K34"/>
      <c r="L34"/>
    </row>
    <row r="35" spans="2:12" s="15" customFormat="1" ht="5.25" customHeight="1" x14ac:dyDescent="0.3">
      <c r="B35"/>
      <c r="C35"/>
      <c r="D35"/>
      <c r="E35"/>
      <c r="F35"/>
      <c r="G35"/>
      <c r="H35"/>
      <c r="I35"/>
      <c r="K35"/>
      <c r="L35"/>
    </row>
    <row r="36" spans="2:12" s="15" customFormat="1" ht="28.8" x14ac:dyDescent="0.3">
      <c r="B36" s="5" t="s">
        <v>12</v>
      </c>
      <c r="C36" s="19">
        <f>F36+G36+E36+D36</f>
        <v>467649.74</v>
      </c>
      <c r="D36" s="24">
        <v>467649.74</v>
      </c>
      <c r="E36" s="24">
        <v>0</v>
      </c>
      <c r="F36" s="24">
        <v>0</v>
      </c>
      <c r="G36" s="24">
        <v>0</v>
      </c>
      <c r="I36"/>
      <c r="K36"/>
      <c r="L36"/>
    </row>
    <row r="37" spans="2:12" s="15" customFormat="1" x14ac:dyDescent="0.3">
      <c r="B37"/>
      <c r="C37" s="6"/>
      <c r="D37"/>
      <c r="E37"/>
      <c r="F37"/>
      <c r="G37"/>
      <c r="H37"/>
      <c r="I37"/>
      <c r="K37"/>
      <c r="L37"/>
    </row>
    <row r="52" spans="20:27" x14ac:dyDescent="0.3">
      <c r="T52" s="20"/>
      <c r="U52" s="20"/>
      <c r="V52" s="20"/>
      <c r="W52" s="20"/>
      <c r="X52" s="20"/>
      <c r="Y52" s="20"/>
      <c r="Z52" s="20"/>
      <c r="AA52" s="20"/>
    </row>
    <row r="53" spans="20:27" x14ac:dyDescent="0.3">
      <c r="T53" s="20"/>
      <c r="U53" s="20"/>
      <c r="V53" s="20"/>
      <c r="W53" s="20"/>
      <c r="X53" s="20"/>
      <c r="Y53" s="20"/>
      <c r="Z53" s="20"/>
      <c r="AA53" s="20"/>
    </row>
    <row r="54" spans="20:27" x14ac:dyDescent="0.3">
      <c r="T54" s="20"/>
      <c r="U54" s="20"/>
      <c r="V54" s="20"/>
      <c r="W54" s="20"/>
      <c r="X54" s="20"/>
      <c r="Y54" s="20"/>
      <c r="Z54" s="20"/>
      <c r="AA54" s="20"/>
    </row>
    <row r="55" spans="20:27" x14ac:dyDescent="0.3">
      <c r="T55" s="20"/>
      <c r="U55" s="20"/>
      <c r="V55" s="20"/>
      <c r="W55" s="20"/>
      <c r="X55" s="20"/>
      <c r="Y55" s="20"/>
      <c r="Z55" s="20"/>
      <c r="AA55" s="20"/>
    </row>
    <row r="56" spans="20:27" x14ac:dyDescent="0.3">
      <c r="T56" s="20"/>
      <c r="U56" s="20"/>
      <c r="V56" s="20"/>
      <c r="W56" s="20"/>
      <c r="X56" s="20"/>
      <c r="Y56" s="20"/>
      <c r="Z56" s="20"/>
      <c r="AA56" s="20"/>
    </row>
    <row r="57" spans="20:27" x14ac:dyDescent="0.3">
      <c r="T57" s="20"/>
      <c r="U57" s="20"/>
      <c r="V57" s="20"/>
      <c r="W57" s="20"/>
      <c r="X57" s="20"/>
      <c r="Y57" s="20"/>
      <c r="Z57" s="20"/>
      <c r="AA57" s="20"/>
    </row>
    <row r="58" spans="20:27" x14ac:dyDescent="0.3">
      <c r="T58" s="20"/>
      <c r="U58" s="20"/>
      <c r="V58" s="20"/>
      <c r="W58" s="20"/>
      <c r="X58" s="20"/>
      <c r="Y58" s="20"/>
      <c r="Z58" s="20"/>
      <c r="AA58" s="20"/>
    </row>
    <row r="59" spans="20:27" x14ac:dyDescent="0.3">
      <c r="T59" s="20"/>
      <c r="U59" s="20"/>
      <c r="V59" s="20"/>
      <c r="W59" s="20"/>
      <c r="X59" s="20"/>
      <c r="Y59" s="20"/>
      <c r="Z59" s="20"/>
      <c r="AA59" s="20"/>
    </row>
    <row r="60" spans="20:27" x14ac:dyDescent="0.3">
      <c r="T60" s="20"/>
      <c r="U60" s="20"/>
      <c r="V60" s="20"/>
      <c r="W60" s="20"/>
      <c r="X60" s="20"/>
      <c r="Y60" s="20"/>
      <c r="Z60" s="20"/>
      <c r="AA60" s="20"/>
    </row>
    <row r="61" spans="20:27" x14ac:dyDescent="0.3">
      <c r="T61" s="20"/>
      <c r="U61" s="20"/>
      <c r="V61" s="20"/>
      <c r="W61" s="20"/>
      <c r="X61" s="20"/>
      <c r="Y61" s="20"/>
      <c r="Z61" s="20"/>
      <c r="AA61" s="20"/>
    </row>
    <row r="62" spans="20:27" x14ac:dyDescent="0.3">
      <c r="T62" s="20"/>
      <c r="U62" s="20"/>
      <c r="V62" s="20"/>
      <c r="W62" s="20"/>
      <c r="X62" s="20"/>
      <c r="Y62" s="20"/>
      <c r="Z62" s="20"/>
      <c r="AA62" s="20"/>
    </row>
    <row r="63" spans="20:27" x14ac:dyDescent="0.3">
      <c r="T63" s="20"/>
      <c r="U63" s="20"/>
      <c r="V63" s="20"/>
      <c r="W63" s="20"/>
      <c r="X63" s="20"/>
      <c r="Y63" s="20"/>
      <c r="Z63" s="20"/>
      <c r="AA63" s="20"/>
    </row>
    <row r="64" spans="20:27" x14ac:dyDescent="0.3">
      <c r="T64" s="20"/>
      <c r="U64" s="8"/>
      <c r="V64" s="20"/>
      <c r="W64" s="8"/>
      <c r="X64" s="20"/>
      <c r="Y64" s="20"/>
      <c r="Z64" s="20"/>
      <c r="AA64" s="20"/>
    </row>
    <row r="65" spans="20:27" x14ac:dyDescent="0.3">
      <c r="T65" s="20"/>
      <c r="U65" s="20"/>
      <c r="V65" s="20"/>
      <c r="W65" s="20"/>
      <c r="X65" s="20"/>
      <c r="Y65" s="20"/>
      <c r="Z65" s="20"/>
      <c r="AA65" s="20"/>
    </row>
    <row r="66" spans="20:27" x14ac:dyDescent="0.3">
      <c r="T66" s="20"/>
      <c r="U66" s="20"/>
      <c r="V66" s="20"/>
      <c r="W66" s="20"/>
      <c r="X66" s="20"/>
      <c r="Y66" s="20"/>
      <c r="Z66" s="20"/>
      <c r="AA66" s="20"/>
    </row>
    <row r="67" spans="20:27" x14ac:dyDescent="0.3">
      <c r="T67" s="20"/>
      <c r="W67" s="20"/>
      <c r="X67" s="20"/>
      <c r="Y67" s="20"/>
      <c r="Z67" s="20"/>
      <c r="AA67" s="20"/>
    </row>
    <row r="68" spans="20:27" x14ac:dyDescent="0.3">
      <c r="T68" s="20"/>
      <c r="U68" s="20"/>
      <c r="V68" s="20"/>
      <c r="W68" s="20"/>
      <c r="X68" s="20"/>
      <c r="Y68" s="20"/>
      <c r="Z68" s="20"/>
      <c r="AA68" s="20"/>
    </row>
    <row r="69" spans="20:27" x14ac:dyDescent="0.3">
      <c r="T69" s="20"/>
      <c r="U69" s="20"/>
      <c r="V69" s="20"/>
      <c r="W69" s="20"/>
      <c r="X69" s="20"/>
      <c r="Y69" s="20"/>
      <c r="Z69" s="20"/>
      <c r="AA69" s="20"/>
    </row>
    <row r="70" spans="20:27" x14ac:dyDescent="0.3">
      <c r="T70" s="20"/>
      <c r="U70" s="20"/>
      <c r="V70" s="20"/>
      <c r="W70" s="20"/>
      <c r="X70" s="20"/>
      <c r="Y70" s="20"/>
      <c r="Z70" s="20"/>
      <c r="AA70" s="20"/>
    </row>
    <row r="71" spans="20:27" x14ac:dyDescent="0.3">
      <c r="T71" s="20"/>
      <c r="U71" s="20"/>
      <c r="V71" s="20"/>
      <c r="W71" s="20"/>
      <c r="X71" s="20"/>
      <c r="Y71" s="20"/>
      <c r="Z71" s="20"/>
      <c r="AA71" s="20"/>
    </row>
  </sheetData>
  <mergeCells count="18">
    <mergeCell ref="G15:G16"/>
    <mergeCell ref="H15:H16"/>
    <mergeCell ref="A15:A16"/>
    <mergeCell ref="B15:B16"/>
    <mergeCell ref="C15:C16"/>
    <mergeCell ref="D15:D16"/>
    <mergeCell ref="E15:E16"/>
    <mergeCell ref="F15:F16"/>
    <mergeCell ref="B1:H1"/>
    <mergeCell ref="C2:H2"/>
    <mergeCell ref="A3:A4"/>
    <mergeCell ref="B3:B4"/>
    <mergeCell ref="C3:C4"/>
    <mergeCell ref="D3:D4"/>
    <mergeCell ref="E3:E4"/>
    <mergeCell ref="F3:F4"/>
    <mergeCell ref="G3:G4"/>
    <mergeCell ref="H3:H4"/>
  </mergeCells>
  <pageMargins left="0.6692913385826772" right="0.15748031496062992" top="0.11811023622047245" bottom="0.11811023622047245" header="0.31496062992125984" footer="0.31496062992125984"/>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4o. TRIMESTRE</vt:lpstr>
      <vt:lpstr>4o. TRIMESTRE 2025</vt:lpstr>
      <vt:lpstr>2o TRIMESTRE (TODAS)</vt:lpstr>
      <vt:lpstr>'2o TRIMESTRE (TODAS)'!Área_de_impresión</vt:lpstr>
      <vt:lpstr>'4o. TRIMESTRE'!Área_de_impresión</vt:lpstr>
      <vt:lpstr>'4o. TRIMESTRE 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Fernando Garcia Perez</dc:creator>
  <cp:lastModifiedBy>Jesus Fernando Garcia Perez</cp:lastModifiedBy>
  <cp:lastPrinted>2015-09-02T14:22:58Z</cp:lastPrinted>
  <dcterms:created xsi:type="dcterms:W3CDTF">2010-12-28T21:03:08Z</dcterms:created>
  <dcterms:modified xsi:type="dcterms:W3CDTF">2026-07-28T18:36:54Z</dcterms:modified>
</cp:coreProperties>
</file>